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520" firstSheet="1" activeTab="2"/>
  </bookViews>
  <sheets>
    <sheet name="占用料単価一覧" sheetId="1" r:id="rId1"/>
    <sheet name="入力フォーム" sheetId="2" r:id="rId2"/>
    <sheet name="道路占用許可申請書" sheetId="3" r:id="rId3"/>
  </sheets>
  <definedNames>
    <definedName name="_xlnm.Print_Area" localSheetId="2">'道路占用許可申請書'!$B$1:$AK$48</definedName>
    <definedName name="管類">'占用料単価一覧'!$B$18:$B$26</definedName>
    <definedName name="広告類">'占用料単価一覧'!$B$38:$B$46</definedName>
    <definedName name="占用料電柱類">'占用料単価一覧'!$D$3:$D$17</definedName>
    <definedName name="電柱類">'占用料単価一覧'!$B$3:$B$17</definedName>
    <definedName name="法令">'占用料単価一覧'!$G$3:$G$13</definedName>
  </definedNames>
  <calcPr fullCalcOnLoad="1"/>
</workbook>
</file>

<file path=xl/comments2.xml><?xml version="1.0" encoding="utf-8"?>
<comments xmlns="http://schemas.openxmlformats.org/spreadsheetml/2006/main">
  <authors>
    <author>鹿児島市役所</author>
  </authors>
  <commentList>
    <comment ref="G6" authorId="0">
      <text>
        <r>
          <rPr>
            <sz val="9"/>
            <rFont val="ＭＳ Ｐゴシック"/>
            <family val="3"/>
          </rPr>
          <t>前回許可の項目は変更・更新申請の際に入力（新規の場合は不要）</t>
        </r>
      </text>
    </comment>
    <comment ref="U6" authorId="0">
      <text>
        <r>
          <rPr>
            <sz val="9"/>
            <rFont val="ＭＳ Ｐゴシック"/>
            <family val="3"/>
          </rPr>
          <t>かごしまiマップの生活情報マップやＧＩＳで確認できます。</t>
        </r>
      </text>
    </comment>
  </commentList>
</comments>
</file>

<file path=xl/comments3.xml><?xml version="1.0" encoding="utf-8"?>
<comments xmlns="http://schemas.openxmlformats.org/spreadsheetml/2006/main">
  <authors>
    <author>鹿児島市役所</author>
  </authors>
  <commentList>
    <comment ref="A3" authorId="0">
      <text>
        <r>
          <rPr>
            <b/>
            <sz val="9"/>
            <rFont val="ＭＳ Ｐゴシック"/>
            <family val="3"/>
          </rPr>
          <t>「入力フォーム」シートの「B列（整理番号）」のうち、該当する数字を入力してください。</t>
        </r>
      </text>
    </comment>
  </commentList>
</comments>
</file>

<file path=xl/sharedStrings.xml><?xml version="1.0" encoding="utf-8"?>
<sst xmlns="http://schemas.openxmlformats.org/spreadsheetml/2006/main" count="274" uniqueCount="214">
  <si>
    <t>（施行規則別記様式第五）</t>
  </si>
  <si>
    <t>占用の目的</t>
  </si>
  <si>
    <t>路線名</t>
  </si>
  <si>
    <t>市道</t>
  </si>
  <si>
    <t>場所</t>
  </si>
  <si>
    <t>鹿児島市</t>
  </si>
  <si>
    <t>占用の場所</t>
  </si>
  <si>
    <t>名称</t>
  </si>
  <si>
    <t>規模</t>
  </si>
  <si>
    <t>数量</t>
  </si>
  <si>
    <t>占用物件</t>
  </si>
  <si>
    <t>の構造</t>
  </si>
  <si>
    <t>工事の期間</t>
  </si>
  <si>
    <t>工事実施</t>
  </si>
  <si>
    <t>の方法</t>
  </si>
  <si>
    <t>道路の</t>
  </si>
  <si>
    <t>復旧方法</t>
  </si>
  <si>
    <t>原形復旧</t>
  </si>
  <si>
    <t>添付書類</t>
  </si>
  <si>
    <t xml:space="preserve"> 備   考</t>
  </si>
  <si>
    <t>「許可申請</t>
  </si>
  <si>
    <t>協議</t>
  </si>
  <si>
    <t>　協　　議」</t>
  </si>
  <si>
    <t>「第３２条</t>
  </si>
  <si>
    <t>　第３５条」</t>
  </si>
  <si>
    <t>及び</t>
  </si>
  <si>
    <t>「許可を申請</t>
  </si>
  <si>
    <t>　協　　　議」</t>
  </si>
  <si>
    <t>については、該当するものを○で囲むこと。</t>
  </si>
  <si>
    <t>新規</t>
  </si>
  <si>
    <t>更新</t>
  </si>
  <si>
    <t>変更</t>
  </si>
  <si>
    <t xml:space="preserve"> 記載事項</t>
  </si>
  <si>
    <t>「場所」の欄には、地番まで記載すること。占用が２以上の地番にわたる場合には、起点と終点を記載すること。</t>
  </si>
  <si>
    <t>「添付書類」の欄には、道路占用の場所、物件の構造等を明らかにした図面その他必要な書類を添付した場合に、</t>
  </si>
  <si>
    <t>その書類名を記載すること。</t>
  </si>
  <si>
    <t>道路占用</t>
  </si>
  <si>
    <t>許可申請</t>
  </si>
  <si>
    <t>書</t>
  </si>
  <si>
    <t>指令道管第</t>
  </si>
  <si>
    <t>月</t>
  </si>
  <si>
    <t>年</t>
  </si>
  <si>
    <t>日</t>
  </si>
  <si>
    <t>号</t>
  </si>
  <si>
    <t>鹿児島市長殿</t>
  </si>
  <si>
    <t>住所</t>
  </si>
  <si>
    <t>氏名</t>
  </si>
  <si>
    <t>担当者(連絡先)氏名</t>
  </si>
  <si>
    <t>ＴＥＬ</t>
  </si>
  <si>
    <t>の規定により</t>
  </si>
  <si>
    <t>許可を申請</t>
  </si>
  <si>
    <t>第３２条</t>
  </si>
  <si>
    <t>第３５条</t>
  </si>
  <si>
    <t>道路法</t>
  </si>
  <si>
    <t>申請年月日</t>
  </si>
  <si>
    <t>月</t>
  </si>
  <si>
    <t>日</t>
  </si>
  <si>
    <t>郵便番号</t>
  </si>
  <si>
    <t>工事実施の方法</t>
  </si>
  <si>
    <t>892-8677</t>
  </si>
  <si>
    <t>鹿児島市山下町１１－１</t>
  </si>
  <si>
    <t>日から</t>
  </si>
  <si>
    <t>日まで</t>
  </si>
  <si>
    <t>木造</t>
  </si>
  <si>
    <t>業者委託</t>
  </si>
  <si>
    <t>位置図、平面図、断面図</t>
  </si>
  <si>
    <t>備考欄</t>
  </si>
  <si>
    <t>工事の期間（終期）</t>
  </si>
  <si>
    <t>工事の期間（始期）</t>
  </si>
  <si>
    <t>住　　　所</t>
  </si>
  <si>
    <t>氏　　　名</t>
  </si>
  <si>
    <t>占用の期間</t>
  </si>
  <si>
    <t>許可番号</t>
  </si>
  <si>
    <t>占用物件
の構造</t>
  </si>
  <si>
    <t>単位</t>
  </si>
  <si>
    <t>第１種電柱</t>
  </si>
  <si>
    <t>1本につき1年</t>
  </si>
  <si>
    <t>第２種電柱</t>
  </si>
  <si>
    <t>第３種電柱</t>
  </si>
  <si>
    <t>第１種電話柱</t>
  </si>
  <si>
    <t>第２種電話柱</t>
  </si>
  <si>
    <t>第３種電話柱</t>
  </si>
  <si>
    <t>その他の柱類</t>
  </si>
  <si>
    <t>共架電線その他上空に設ける線類</t>
  </si>
  <si>
    <t>長さ1メートルにつき1年</t>
  </si>
  <si>
    <t>地下に設ける電線その他の線類</t>
  </si>
  <si>
    <t>路上に設ける変圧器</t>
  </si>
  <si>
    <t>1個につき1年</t>
  </si>
  <si>
    <t>地下に設ける変圧器</t>
  </si>
  <si>
    <t>占用面積1平方メートルにつき1年</t>
  </si>
  <si>
    <t>変圧塔その他これに類するもの及び公衆電話所</t>
  </si>
  <si>
    <t>郵便差出箱</t>
  </si>
  <si>
    <t>広告塔</t>
  </si>
  <si>
    <t>表示面積1平方メートルにつき1年</t>
  </si>
  <si>
    <t>その他のもの</t>
  </si>
  <si>
    <t>法第32条第1項第２号に掲げる物件</t>
  </si>
  <si>
    <t>外径が0.07ﾒｰﾄﾙ未満のもの</t>
  </si>
  <si>
    <t>外径が0.07ﾒｰﾄﾙ以上0．1ﾒｰﾄﾙ未満のもの</t>
  </si>
  <si>
    <t>外径が0.1ﾒｰﾄﾙ以上0．15ﾒｰﾄﾙ未満のもの</t>
  </si>
  <si>
    <t>外径が0.15ﾒｰﾄﾙ以上0．2ﾒｰﾄﾙ未満のもの</t>
  </si>
  <si>
    <t>外径が0.2ﾒｰﾄﾙ以上0．3ﾒｰﾄﾙ未満のもの</t>
  </si>
  <si>
    <t>外径が0.3ﾒｰﾄﾙ以上0．4ﾒｰﾄﾙ未満のもの</t>
  </si>
  <si>
    <t>外径が0.4ﾒｰﾄﾙ以上0.7ﾒｰﾄﾙ未満のもの</t>
  </si>
  <si>
    <t>外径が0.7ﾒｰﾄﾙ以上1ﾒｰﾄﾙ未満のもの</t>
  </si>
  <si>
    <t>外径が1ﾒｰﾄﾙ以上のもの</t>
  </si>
  <si>
    <t>占用面積1平方メートルにつき1年</t>
  </si>
  <si>
    <t>法第32条第1項第5号に掲げる施設</t>
  </si>
  <si>
    <t>Aに0.004を乗じて得た額</t>
  </si>
  <si>
    <t>Aに0.006を乗じて得た額</t>
  </si>
  <si>
    <t>Aに0.008を乗じて得た額</t>
  </si>
  <si>
    <t>上空に設ける通路</t>
  </si>
  <si>
    <t>地下に設ける通路</t>
  </si>
  <si>
    <t>法第32条第1項第6号に掲げる施設</t>
  </si>
  <si>
    <t>祭礼、縁日等に際し、一時的に設けるもの</t>
  </si>
  <si>
    <t>占用面積1平方メートルにつき1日</t>
  </si>
  <si>
    <t>占用面積1平方メートルにつき1月</t>
  </si>
  <si>
    <t>道路法施行令(昭和27年政令第479号。以下「令」という。)第7条第1号に掲げる物件</t>
  </si>
  <si>
    <t>表示面積1平方メートルにつき1月</t>
  </si>
  <si>
    <t>標識</t>
  </si>
  <si>
    <t>1本につき1日</t>
  </si>
  <si>
    <t>1本につき1月</t>
  </si>
  <si>
    <t>その面積1平方メートルにつき1日</t>
  </si>
  <si>
    <t>その面積1平方メートルにつき1月</t>
  </si>
  <si>
    <t>1基につき1月</t>
  </si>
  <si>
    <t>令第7条第2号に掲げる工事用施設及び同条第3号に掲げる工事用材料（足場等）</t>
  </si>
  <si>
    <t>令第7条第4号に掲げる仮設建築物及び同条第5号に掲げる施設</t>
  </si>
  <si>
    <t>令第7条第6号に掲げる施設並びに同条第7号に掲げる施設及び自動車駐車場</t>
  </si>
  <si>
    <t>Aに0.011を乗じて得た額</t>
  </si>
  <si>
    <t>Aに0.025を乗じて得た額</t>
  </si>
  <si>
    <t>上空、トンネルの上又は高架の道路の路面下に設けるもの</t>
  </si>
  <si>
    <t>Aに0.011を乗じて得た額</t>
  </si>
  <si>
    <t>その他のもの</t>
  </si>
  <si>
    <t>Aに0.025を乗じて得た額</t>
  </si>
  <si>
    <t>令第7条第9号に掲げる器具</t>
  </si>
  <si>
    <t>Aに0.025を乗じて得た額</t>
  </si>
  <si>
    <t>備考</t>
  </si>
  <si>
    <t>1　1件の占用料の額に1円未満の端数が生じたときは、その端数は、切り捨てるものとする。</t>
  </si>
  <si>
    <t>2　1件の占用料が100円に満たないものは、100円に切り上げるものとする。</t>
  </si>
  <si>
    <t>3　「第1種電柱」とは、電柱(当該電柱に設置される変圧器を含む。以下同じ。)のうち3条以下の電線(当該電柱を設置する者が設置するものに限る。以下この項において同じ。)を支持するものをいい、「第2種電柱」とは、電柱のうち4条又は5条の電線を支持するものをいい、「第3種電柱」とは、電柱のうち6条以上の電線を支持するものをいう。</t>
  </si>
  <si>
    <t>4　「第1種電話柱」とは、電話柱(電話その他の通信又は放送の用に供する電線を支持する柱をいい、電柱であるものを除く。以下同じ。)のうち3条以下の電線(当該電話柱を設置する者が設置するものに限る。以下この項において同じ。)を支持するものをいい、「第2種電話柱」とは、電話柱のうち4条又は5条の電線を支持するものいい、「第3種電話柱」とは、電話柱のうち6条以上の電線を支持するものをいう。</t>
  </si>
  <si>
    <t>5　「共架電線」とは、電柱又は電話柱を設置する者以外の者が当該電柱又は電話柱に設置する電線をいう。</t>
  </si>
  <si>
    <t>6　Aは、近傍類似の土地の1平方メートル当たりの時価を表すものとする。</t>
  </si>
  <si>
    <t>地下街及び地下室(階数が1のもの)</t>
  </si>
  <si>
    <t>地下街及び地下室(階数が２のもの)</t>
  </si>
  <si>
    <t>地下街及び地下室(階数が３以上のもの)</t>
  </si>
  <si>
    <t>看板(アーチであるものを除く。)一時的に設けるもの</t>
  </si>
  <si>
    <t>看板(アーチであるものを除く。)その他のもの</t>
  </si>
  <si>
    <t>旗ざお(祭礼、縁日等に際し、一時的に設けるもの)</t>
  </si>
  <si>
    <t>旗ざお(その他のもの)</t>
  </si>
  <si>
    <t>アーチ(車道を横断するもの)</t>
  </si>
  <si>
    <t>アーチ(その他のもの)</t>
  </si>
  <si>
    <t>令第7条第8号に掲げる応急仮設建設物</t>
  </si>
  <si>
    <t>幕(令第7条第2号に掲げる工事用施設であるものを除く。)
祭礼、縁日等に際し、一時的に設けるもの</t>
  </si>
  <si>
    <t>幕(令第7条第2号に掲げる工事用施設であるものを除く。)
その他のもの</t>
  </si>
  <si>
    <t>建築物(階数が1のもの)</t>
  </si>
  <si>
    <t>建築物(階数が2のもの)</t>
  </si>
  <si>
    <t>建築物(階数が3のもの)</t>
  </si>
  <si>
    <t>建築物(階数が4以上のもの)</t>
  </si>
  <si>
    <t>占用料(B)</t>
  </si>
  <si>
    <t>法第32条第1項第1号に掲げる工作物</t>
  </si>
  <si>
    <t>法第32条第1項第3号及び第4号に掲げる施設</t>
  </si>
  <si>
    <t>法32-1-1</t>
  </si>
  <si>
    <t>法32-1-2</t>
  </si>
  <si>
    <t>法第32-1-5</t>
  </si>
  <si>
    <t>法第32-1-6</t>
  </si>
  <si>
    <t>令7-1</t>
  </si>
  <si>
    <t>令7-4及び7-5</t>
  </si>
  <si>
    <t>電柱類</t>
  </si>
  <si>
    <t>管類</t>
  </si>
  <si>
    <t>上空・地下通路等</t>
  </si>
  <si>
    <t>令7-2及び7-3</t>
  </si>
  <si>
    <t>令7-6並びに7-7及び自動車駐車場</t>
  </si>
  <si>
    <t>法第32-1-3及び1-4</t>
  </si>
  <si>
    <t>広告類</t>
  </si>
  <si>
    <t>足場等</t>
  </si>
  <si>
    <t>自転車駐車場</t>
  </si>
  <si>
    <t>令7-8</t>
  </si>
  <si>
    <t>入力例</t>
  </si>
  <si>
    <t>鹿児島市長　森　博幸</t>
  </si>
  <si>
    <t>099-216-1355（内3325）</t>
  </si>
  <si>
    <t>２基</t>
  </si>
  <si>
    <t>○○に伴う案内看板設置のため</t>
  </si>
  <si>
    <t>整理
番号</t>
  </si>
  <si>
    <t>山下町１１－１</t>
  </si>
  <si>
    <t>前回許可</t>
  </si>
  <si>
    <t>課名</t>
  </si>
  <si>
    <t>担当（連絡先）</t>
  </si>
  <si>
    <t>道路管理課</t>
  </si>
  <si>
    <t>○○　○○</t>
  </si>
  <si>
    <t>車道</t>
  </si>
  <si>
    <t>歩道</t>
  </si>
  <si>
    <t>その他</t>
  </si>
  <si>
    <t>○</t>
  </si>
  <si>
    <t>《申請書入力用シート》</t>
  </si>
  <si>
    <t>　※本入力シート内の各欄に必要事項入力後、許可申請書及び免除申請書を印刷し提出してください。</t>
  </si>
  <si>
    <t>〒</t>
  </si>
  <si>
    <t>ＴＥＬ</t>
  </si>
  <si>
    <t>します。</t>
  </si>
  <si>
    <t>・</t>
  </si>
  <si>
    <t>占用の期間（始期）</t>
  </si>
  <si>
    <t>占用の期間（終期）</t>
  </si>
  <si>
    <t>縦　　２．０ｍ
横　　１．０ｍ</t>
  </si>
  <si>
    <t>立て看板</t>
  </si>
  <si>
    <t>いづろ通線</t>
  </si>
  <si>
    <t>新規</t>
  </si>
  <si>
    <t>区分</t>
  </si>
  <si>
    <t>変更</t>
  </si>
  <si>
    <t>変更の許可申請にあっては、関係する欄の下部に変更後のものを記載し、上部に変更前のものを（　）書きすること。</t>
  </si>
  <si>
    <t>を記載すること。</t>
  </si>
  <si>
    <t>「車道・歩道・その他」については、該当するものを○で囲むこと。</t>
  </si>
  <si>
    <t>載するとともに、「担当者」の欄に所属・氏名を記載すること。</t>
  </si>
  <si>
    <t>申請書が法人である場合には、「住所」の欄には主たる事務所の所在地、「氏名」の欄には名称及び代表者の氏名を記</t>
  </si>
  <si>
    <t xml:space="preserve"> については、該当するものを○で囲み、更新・変更の場合には、従前の許可書又は回答書の番号及び年月日</t>
  </si>
  <si>
    <t>令和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</si>
</sst>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e&quot;年&quot;mm&quot;月&quot;dd&quot;日&quot;;@"/>
    <numFmt numFmtId="178" formatCode="[$-411]gggee&quot;年&quot;mm&quot;月&quot;dd&quot;日から&quot;;@"/>
    <numFmt numFmtId="179" formatCode="[$-411]gggee&quot;年&quot;mm&quot;月&quot;dd&quot;日まで&quot;;@"/>
    <numFmt numFmtId="180" formatCode="#,##0&quot;日間&quot;"/>
    <numFmt numFmtId="181" formatCode="#,##0&quot;日間 &quot;"/>
    <numFmt numFmtId="182" formatCode="#,##0&quot;日 &quot;"/>
    <numFmt numFmtId="183" formatCode="#,##0;&quot;△ &quot;#,##0"/>
    <numFmt numFmtId="184" formatCode="#,##0_);\(#,##0\)"/>
    <numFmt numFmtId="185" formatCode="0.00_ "/>
    <numFmt numFmtId="186" formatCode="[&lt;=999]000;[&lt;=9999]000\-00;000\-0000"/>
    <numFmt numFmtId="187" formatCode="0_ "/>
    <numFmt numFmtId="188" formatCode="&quot;Yes&quot;;&quot;Yes&quot;;&quot;No&quot;"/>
    <numFmt numFmtId="189" formatCode="&quot;True&quot;;&quot;True&quot;;&quot;False&quot;"/>
    <numFmt numFmtId="190" formatCode="&quot;On&quot;;&quot;On&quot;;&quot;Off&quot;"/>
    <numFmt numFmtId="191" formatCode="[$€-2]\ #,##0.00_);[Red]\([$€-2]\ #,##0.00\)"/>
  </numFmts>
  <fonts count="58">
    <font>
      <sz val="10.5"/>
      <name val="ＭＳ 明朝"/>
      <family val="1"/>
    </font>
    <font>
      <sz val="10.5"/>
      <name val="ＭＳ ゴシック"/>
      <family val="3"/>
    </font>
    <font>
      <sz val="6"/>
      <name val="ＭＳ 明朝"/>
      <family val="1"/>
    </font>
    <font>
      <sz val="9"/>
      <name val="ＭＳ ゴシック"/>
      <family val="3"/>
    </font>
    <font>
      <sz val="9"/>
      <name val="ＭＳ 明朝"/>
      <family val="1"/>
    </font>
    <font>
      <b/>
      <sz val="10.5"/>
      <color indexed="10"/>
      <name val="ＭＳ 明朝"/>
      <family val="1"/>
    </font>
    <font>
      <sz val="10"/>
      <name val="ＭＳ 明朝"/>
      <family val="1"/>
    </font>
    <font>
      <b/>
      <sz val="10.5"/>
      <color indexed="12"/>
      <name val="ＭＳ 明朝"/>
      <family val="1"/>
    </font>
    <font>
      <sz val="11"/>
      <name val="ＭＳ 明朝"/>
      <family val="1"/>
    </font>
    <font>
      <sz val="14"/>
      <name val="ＭＳ 明朝"/>
      <family val="1"/>
    </font>
    <font>
      <sz val="6"/>
      <name val="ＭＳ Ｐゴシック"/>
      <family val="3"/>
    </font>
    <font>
      <b/>
      <sz val="9"/>
      <name val="ＭＳ Ｐゴシック"/>
      <family val="3"/>
    </font>
    <font>
      <b/>
      <sz val="10.5"/>
      <name val="ＭＳ 明朝"/>
      <family val="1"/>
    </font>
    <font>
      <sz val="19"/>
      <name val="ＭＳ 明朝"/>
      <family val="1"/>
    </font>
    <font>
      <sz val="12"/>
      <name val="ＭＳ Ｐゴシック"/>
      <family val="3"/>
    </font>
    <font>
      <sz val="11"/>
      <name val="ＭＳ Ｐゴシック"/>
      <family val="3"/>
    </font>
    <font>
      <b/>
      <sz val="12"/>
      <name val="ＭＳ Ｐゴシック"/>
      <family val="3"/>
    </font>
    <font>
      <u val="single"/>
      <sz val="10.5"/>
      <color indexed="12"/>
      <name val="ＭＳ 明朝"/>
      <family val="1"/>
    </font>
    <font>
      <u val="single"/>
      <sz val="10.5"/>
      <color indexed="36"/>
      <name val="ＭＳ 明朝"/>
      <family val="1"/>
    </font>
    <font>
      <sz val="16"/>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hair"/>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color indexed="63"/>
      </left>
      <right>
        <color indexed="63"/>
      </right>
      <top style="dotted"/>
      <bottom style="dotted"/>
    </border>
    <border>
      <left>
        <color indexed="63"/>
      </left>
      <right style="thin"/>
      <top style="hair"/>
      <bottom>
        <color indexed="63"/>
      </bottom>
    </border>
    <border>
      <left>
        <color indexed="63"/>
      </left>
      <right>
        <color indexed="63"/>
      </right>
      <top style="dotted"/>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hair"/>
      <bottom style="hair"/>
    </border>
    <border>
      <left>
        <color indexed="63"/>
      </left>
      <right>
        <color indexed="63"/>
      </right>
      <top>
        <color indexed="63"/>
      </top>
      <bottom style="dotted"/>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style="thin"/>
      <top>
        <color indexed="63"/>
      </top>
      <bottom style="hair"/>
    </border>
    <border>
      <left style="hair"/>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5" fillId="0" borderId="0">
      <alignment/>
      <protection/>
    </xf>
    <xf numFmtId="0" fontId="18" fillId="0" borderId="0" applyNumberFormat="0" applyFill="0" applyBorder="0" applyAlignment="0" applyProtection="0"/>
    <xf numFmtId="0" fontId="56" fillId="32" borderId="0" applyNumberFormat="0" applyBorder="0" applyAlignment="0" applyProtection="0"/>
  </cellStyleXfs>
  <cellXfs count="241">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horizontal="distributed" vertical="center"/>
    </xf>
    <xf numFmtId="180" fontId="1" fillId="0" borderId="12" xfId="0" applyNumberFormat="1" applyFont="1" applyBorder="1" applyAlignment="1">
      <alignment horizontal="center" vertical="center"/>
    </xf>
    <xf numFmtId="180" fontId="1" fillId="0" borderId="14" xfId="0" applyNumberFormat="1" applyFont="1" applyBorder="1" applyAlignment="1">
      <alignment horizontal="center" vertical="center"/>
    </xf>
    <xf numFmtId="0" fontId="1" fillId="0" borderId="15" xfId="0" applyFont="1" applyBorder="1" applyAlignment="1">
      <alignment horizontal="distributed" vertical="center"/>
    </xf>
    <xf numFmtId="0" fontId="3" fillId="0" borderId="0" xfId="0" applyFont="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4" fillId="0" borderId="19" xfId="0" applyFont="1" applyBorder="1" applyAlignment="1">
      <alignment vertical="center"/>
    </xf>
    <xf numFmtId="0" fontId="0" fillId="0" borderId="20" xfId="0" applyBorder="1" applyAlignment="1">
      <alignment horizontal="center" vertical="center"/>
    </xf>
    <xf numFmtId="0" fontId="6" fillId="0" borderId="16" xfId="0" applyNumberFormat="1" applyFont="1" applyBorder="1" applyAlignment="1">
      <alignment horizontal="center" vertical="center"/>
    </xf>
    <xf numFmtId="0" fontId="6" fillId="0" borderId="21" xfId="0" applyNumberFormat="1" applyFont="1" applyBorder="1" applyAlignment="1">
      <alignment horizontal="distributed" vertical="center"/>
    </xf>
    <xf numFmtId="0" fontId="6" fillId="0" borderId="16" xfId="0" applyNumberFormat="1" applyFont="1" applyBorder="1" applyAlignment="1">
      <alignment horizontal="distributed" vertical="center"/>
    </xf>
    <xf numFmtId="0" fontId="0" fillId="0" borderId="20" xfId="0" applyBorder="1" applyAlignment="1">
      <alignment horizontal="center" vertical="center"/>
    </xf>
    <xf numFmtId="14" fontId="5" fillId="0" borderId="20" xfId="0" applyNumberFormat="1" applyFont="1" applyBorder="1" applyAlignment="1">
      <alignment horizontal="center" vertical="center"/>
    </xf>
    <xf numFmtId="0" fontId="0" fillId="0" borderId="20" xfId="0" applyFill="1" applyBorder="1" applyAlignment="1">
      <alignment horizontal="center" vertical="center"/>
    </xf>
    <xf numFmtId="14" fontId="5" fillId="0" borderId="22" xfId="0" applyNumberFormat="1" applyFont="1" applyBorder="1" applyAlignment="1">
      <alignment horizontal="center" vertical="center"/>
    </xf>
    <xf numFmtId="0" fontId="1" fillId="33" borderId="0" xfId="0" applyFont="1" applyFill="1" applyBorder="1" applyAlignment="1">
      <alignment vertical="center"/>
    </xf>
    <xf numFmtId="0" fontId="8" fillId="0" borderId="0" xfId="0" applyFont="1" applyAlignment="1">
      <alignment vertical="center"/>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8" fillId="0" borderId="20" xfId="0" applyFont="1" applyBorder="1" applyAlignment="1">
      <alignment horizontal="left" vertical="center" wrapText="1"/>
    </xf>
    <xf numFmtId="0" fontId="8" fillId="0" borderId="23" xfId="0" applyFont="1" applyBorder="1" applyAlignment="1">
      <alignment vertical="center" wrapText="1"/>
    </xf>
    <xf numFmtId="3" fontId="8" fillId="0" borderId="20" xfId="0" applyNumberFormat="1" applyFont="1" applyBorder="1" applyAlignment="1">
      <alignment vertical="center"/>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20" xfId="0" applyFont="1" applyBorder="1" applyAlignment="1">
      <alignment vertical="center"/>
    </xf>
    <xf numFmtId="0" fontId="8" fillId="0" borderId="20" xfId="0" applyFont="1" applyBorder="1" applyAlignment="1">
      <alignment vertical="center" wrapText="1"/>
    </xf>
    <xf numFmtId="0" fontId="8" fillId="0" borderId="23" xfId="0" applyFont="1" applyBorder="1" applyAlignment="1">
      <alignment horizontal="left" vertical="center" wrapText="1"/>
    </xf>
    <xf numFmtId="3" fontId="8" fillId="0" borderId="23" xfId="0" applyNumberFormat="1" applyFont="1" applyBorder="1" applyAlignment="1">
      <alignment horizontal="right" vertical="center"/>
    </xf>
    <xf numFmtId="0" fontId="8" fillId="0" borderId="25" xfId="0" applyFont="1" applyBorder="1" applyAlignment="1">
      <alignment horizontal="left" vertical="center" wrapText="1"/>
    </xf>
    <xf numFmtId="0" fontId="8" fillId="0" borderId="20" xfId="0" applyFont="1" applyBorder="1" applyAlignment="1">
      <alignment vertical="center"/>
    </xf>
    <xf numFmtId="0" fontId="8" fillId="0" borderId="26" xfId="0" applyFont="1" applyBorder="1" applyAlignment="1">
      <alignment vertical="center" wrapText="1"/>
    </xf>
    <xf numFmtId="0" fontId="8" fillId="0" borderId="11" xfId="0" applyFont="1" applyBorder="1" applyAlignment="1">
      <alignment horizontal="left" vertical="center"/>
    </xf>
    <xf numFmtId="0" fontId="8" fillId="0" borderId="24" xfId="0" applyFont="1" applyBorder="1" applyAlignment="1">
      <alignment horizontal="left" vertical="center" wrapText="1"/>
    </xf>
    <xf numFmtId="0" fontId="8" fillId="0" borderId="27" xfId="0" applyFont="1" applyBorder="1" applyAlignment="1">
      <alignment vertical="center"/>
    </xf>
    <xf numFmtId="0" fontId="8" fillId="0" borderId="28" xfId="0" applyFont="1" applyBorder="1" applyAlignment="1">
      <alignment vertical="center"/>
    </xf>
    <xf numFmtId="0" fontId="6" fillId="0" borderId="29"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30" xfId="0" applyFont="1" applyBorder="1" applyAlignment="1">
      <alignment vertical="center"/>
    </xf>
    <xf numFmtId="0" fontId="8" fillId="0" borderId="0" xfId="0" applyFont="1" applyAlignment="1">
      <alignment vertical="center" wrapText="1"/>
    </xf>
    <xf numFmtId="0" fontId="8" fillId="0" borderId="20" xfId="0" applyFont="1" applyBorder="1" applyAlignment="1">
      <alignment horizontal="left" vertical="center"/>
    </xf>
    <xf numFmtId="0" fontId="8" fillId="0" borderId="22" xfId="0" applyFont="1" applyBorder="1" applyAlignment="1">
      <alignment horizontal="left" vertical="center" wrapText="1"/>
    </xf>
    <xf numFmtId="0" fontId="8" fillId="0" borderId="11" xfId="0" applyFont="1" applyBorder="1" applyAlignment="1">
      <alignment horizontal="left" vertical="center" wrapText="1"/>
    </xf>
    <xf numFmtId="0" fontId="8" fillId="0" borderId="23" xfId="0" applyFont="1" applyBorder="1" applyAlignment="1">
      <alignment horizontal="left" vertical="center"/>
    </xf>
    <xf numFmtId="0" fontId="8" fillId="0" borderId="10" xfId="0" applyFont="1" applyBorder="1" applyAlignment="1">
      <alignment horizontal="left" vertical="center" wrapText="1"/>
    </xf>
    <xf numFmtId="0" fontId="8" fillId="0" borderId="23" xfId="0" applyFont="1" applyBorder="1" applyAlignment="1">
      <alignment horizontal="right" vertical="center"/>
    </xf>
    <xf numFmtId="0" fontId="8" fillId="0" borderId="1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2" xfId="0" applyFont="1" applyBorder="1" applyAlignment="1">
      <alignment horizontal="left" vertical="center"/>
    </xf>
    <xf numFmtId="0" fontId="9" fillId="0" borderId="19" xfId="0" applyFont="1" applyBorder="1" applyAlignment="1">
      <alignment horizontal="center" vertical="center"/>
    </xf>
    <xf numFmtId="0" fontId="8" fillId="0" borderId="20" xfId="0" applyFont="1" applyFill="1" applyBorder="1" applyAlignment="1">
      <alignment horizontal="left" vertical="center" wrapText="1"/>
    </xf>
    <xf numFmtId="0" fontId="8" fillId="0" borderId="24" xfId="0" applyFont="1" applyFill="1" applyBorder="1" applyAlignment="1">
      <alignment vertical="center" wrapText="1"/>
    </xf>
    <xf numFmtId="3" fontId="8" fillId="0" borderId="20" xfId="0" applyNumberFormat="1" applyFont="1" applyFill="1" applyBorder="1" applyAlignment="1">
      <alignment horizontal="right" vertical="center" wrapText="1"/>
    </xf>
    <xf numFmtId="3" fontId="8" fillId="0" borderId="20" xfId="0" applyNumberFormat="1" applyFont="1" applyFill="1" applyBorder="1" applyAlignment="1">
      <alignment vertical="center"/>
    </xf>
    <xf numFmtId="0" fontId="8" fillId="0" borderId="22" xfId="0" applyFont="1" applyBorder="1" applyAlignment="1">
      <alignment horizontal="center" vertical="center"/>
    </xf>
    <xf numFmtId="0" fontId="8" fillId="0" borderId="32" xfId="0" applyFont="1" applyBorder="1" applyAlignment="1">
      <alignment horizontal="center" vertical="center"/>
    </xf>
    <xf numFmtId="0" fontId="8" fillId="0" borderId="20" xfId="0" applyFont="1" applyBorder="1" applyAlignment="1">
      <alignment vertical="top"/>
    </xf>
    <xf numFmtId="0" fontId="8" fillId="0" borderId="23" xfId="0" applyFont="1" applyBorder="1" applyAlignment="1">
      <alignment vertical="top"/>
    </xf>
    <xf numFmtId="0" fontId="8" fillId="0" borderId="0" xfId="0" applyFont="1" applyAlignment="1">
      <alignment vertical="center"/>
    </xf>
    <xf numFmtId="0" fontId="8" fillId="0" borderId="23" xfId="0" applyFont="1" applyBorder="1" applyAlignment="1">
      <alignment vertical="center"/>
    </xf>
    <xf numFmtId="0" fontId="8" fillId="0" borderId="11" xfId="0" applyFont="1" applyBorder="1" applyAlignment="1">
      <alignment vertical="center"/>
    </xf>
    <xf numFmtId="0" fontId="8" fillId="0" borderId="22" xfId="0" applyFont="1" applyBorder="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23" xfId="0" applyFill="1" applyBorder="1" applyAlignment="1">
      <alignment vertical="center"/>
    </xf>
    <xf numFmtId="0" fontId="0" fillId="0" borderId="28" xfId="0" applyFont="1" applyFill="1" applyBorder="1" applyAlignment="1">
      <alignment vertical="center"/>
    </xf>
    <xf numFmtId="0" fontId="0"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Fill="1" applyBorder="1" applyAlignment="1">
      <alignment vertical="center" wrapText="1"/>
    </xf>
    <xf numFmtId="0" fontId="0" fillId="34" borderId="20" xfId="0" applyFill="1" applyBorder="1" applyAlignment="1">
      <alignment vertical="center" wrapText="1"/>
    </xf>
    <xf numFmtId="0" fontId="0" fillId="0" borderId="27" xfId="0" applyBorder="1" applyAlignment="1">
      <alignment vertical="center" shrinkToFit="1"/>
    </xf>
    <xf numFmtId="0" fontId="0" fillId="0" borderId="25" xfId="0" applyBorder="1" applyAlignment="1">
      <alignment horizontal="center" vertical="center"/>
    </xf>
    <xf numFmtId="0" fontId="0" fillId="0" borderId="23" xfId="0" applyFill="1" applyBorder="1" applyAlignment="1">
      <alignment horizontal="center" vertical="center" wrapText="1"/>
    </xf>
    <xf numFmtId="0" fontId="0" fillId="0" borderId="25" xfId="0" applyBorder="1" applyAlignment="1">
      <alignment horizontal="center" vertical="center" wrapText="1"/>
    </xf>
    <xf numFmtId="187" fontId="0" fillId="0" borderId="23" xfId="0" applyNumberFormat="1" applyFill="1" applyBorder="1" applyAlignment="1">
      <alignment horizontal="center" vertical="center"/>
    </xf>
    <xf numFmtId="187" fontId="0" fillId="0" borderId="25" xfId="0" applyNumberFormat="1" applyBorder="1" applyAlignment="1">
      <alignment horizontal="center" vertical="center"/>
    </xf>
    <xf numFmtId="14" fontId="5" fillId="0" borderId="24" xfId="0" applyNumberFormat="1" applyFont="1" applyFill="1" applyBorder="1" applyAlignment="1">
      <alignment vertical="center" wrapText="1"/>
    </xf>
    <xf numFmtId="180" fontId="5" fillId="0" borderId="24" xfId="0" applyNumberFormat="1" applyFont="1" applyFill="1" applyBorder="1" applyAlignment="1">
      <alignment vertical="center"/>
    </xf>
    <xf numFmtId="14" fontId="5" fillId="0" borderId="24" xfId="0" applyNumberFormat="1" applyFont="1" applyFill="1" applyBorder="1" applyAlignment="1">
      <alignment vertical="center"/>
    </xf>
    <xf numFmtId="0" fontId="0" fillId="0" borderId="20" xfId="0" applyBorder="1" applyAlignment="1">
      <alignment vertical="center"/>
    </xf>
    <xf numFmtId="14" fontId="5" fillId="0" borderId="20" xfId="0" applyNumberFormat="1" applyFont="1" applyFill="1" applyBorder="1" applyAlignment="1">
      <alignment vertical="center" wrapText="1"/>
    </xf>
    <xf numFmtId="180" fontId="5" fillId="0" borderId="20" xfId="0" applyNumberFormat="1" applyFont="1" applyFill="1" applyBorder="1" applyAlignment="1">
      <alignment vertical="center"/>
    </xf>
    <xf numFmtId="14" fontId="5" fillId="0" borderId="20" xfId="0" applyNumberFormat="1" applyFont="1" applyFill="1" applyBorder="1" applyAlignment="1">
      <alignment vertical="center"/>
    </xf>
    <xf numFmtId="0" fontId="0" fillId="35" borderId="20" xfId="0" applyFill="1" applyBorder="1" applyAlignment="1">
      <alignment vertical="center"/>
    </xf>
    <xf numFmtId="0" fontId="0" fillId="34" borderId="20" xfId="0" applyFill="1" applyBorder="1" applyAlignment="1">
      <alignment horizontal="center" vertical="center" wrapText="1"/>
    </xf>
    <xf numFmtId="0" fontId="0" fillId="34" borderId="20" xfId="0" applyFill="1" applyBorder="1" applyAlignment="1">
      <alignment horizontal="center" vertical="center"/>
    </xf>
    <xf numFmtId="0" fontId="7" fillId="0" borderId="2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61" applyFont="1" applyProtection="1">
      <alignment/>
      <protection/>
    </xf>
    <xf numFmtId="0" fontId="16" fillId="0" borderId="0" xfId="61" applyFont="1" applyProtection="1">
      <alignment/>
      <protection/>
    </xf>
    <xf numFmtId="178" fontId="6" fillId="0" borderId="16" xfId="0" applyNumberFormat="1" applyFont="1" applyBorder="1" applyAlignment="1">
      <alignment horizontal="distributed" vertical="center"/>
    </xf>
    <xf numFmtId="179" fontId="6" fillId="0" borderId="21" xfId="0" applyNumberFormat="1" applyFont="1" applyBorder="1" applyAlignment="1">
      <alignment horizontal="distributed" vertical="center"/>
    </xf>
    <xf numFmtId="0" fontId="6" fillId="0" borderId="0" xfId="0" applyFont="1" applyAlignment="1">
      <alignment vertical="center"/>
    </xf>
    <xf numFmtId="0" fontId="0" fillId="0" borderId="0" xfId="0" applyFont="1" applyAlignment="1">
      <alignment horizontal="center" vertical="center"/>
    </xf>
    <xf numFmtId="0" fontId="0" fillId="0" borderId="33" xfId="0" applyFont="1" applyBorder="1" applyAlignment="1">
      <alignment vertical="center"/>
    </xf>
    <xf numFmtId="0" fontId="0" fillId="0" borderId="0" xfId="0" applyFont="1" applyAlignment="1">
      <alignment horizontal="distributed" vertical="center"/>
    </xf>
    <xf numFmtId="0" fontId="0" fillId="0" borderId="0" xfId="0" applyFont="1" applyAlignment="1">
      <alignment vertical="center"/>
    </xf>
    <xf numFmtId="0" fontId="9" fillId="0" borderId="0" xfId="0" applyFont="1" applyAlignment="1">
      <alignment horizontal="center" vertical="center"/>
    </xf>
    <xf numFmtId="0" fontId="4" fillId="0" borderId="28" xfId="0" applyFont="1" applyBorder="1" applyAlignment="1">
      <alignment vertical="center"/>
    </xf>
    <xf numFmtId="0" fontId="4" fillId="0" borderId="27" xfId="0" applyFont="1" applyBorder="1" applyAlignment="1">
      <alignment vertical="center"/>
    </xf>
    <xf numFmtId="0" fontId="0" fillId="0" borderId="34" xfId="0" applyFont="1" applyBorder="1" applyAlignment="1">
      <alignment vertical="center"/>
    </xf>
    <xf numFmtId="0" fontId="0" fillId="0" borderId="34" xfId="0" applyFont="1" applyBorder="1" applyAlignment="1">
      <alignment horizontal="center" vertical="center"/>
    </xf>
    <xf numFmtId="0" fontId="0"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20" xfId="0" applyFont="1" applyBorder="1" applyAlignment="1">
      <alignment horizontal="center" vertical="center" textRotation="255"/>
    </xf>
    <xf numFmtId="0" fontId="8" fillId="0" borderId="23" xfId="0" applyFont="1" applyBorder="1" applyAlignment="1">
      <alignment horizontal="center" vertical="top" wrapText="1"/>
    </xf>
    <xf numFmtId="0" fontId="8" fillId="0" borderId="24" xfId="0" applyFont="1" applyBorder="1" applyAlignment="1">
      <alignment horizontal="center"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0" xfId="0" applyFont="1" applyBorder="1" applyAlignment="1">
      <alignment vertical="top"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0" xfId="0" applyFont="1" applyBorder="1" applyAlignment="1">
      <alignment horizontal="left" vertical="center" wrapText="1"/>
    </xf>
    <xf numFmtId="0" fontId="8" fillId="0" borderId="25" xfId="0" applyFont="1" applyBorder="1" applyAlignment="1">
      <alignment horizontal="left" vertical="center" wrapText="1"/>
    </xf>
    <xf numFmtId="3" fontId="8" fillId="0" borderId="23" xfId="0" applyNumberFormat="1" applyFont="1" applyBorder="1" applyAlignment="1">
      <alignment horizontal="right" vertical="center"/>
    </xf>
    <xf numFmtId="3" fontId="8" fillId="0" borderId="25" xfId="0" applyNumberFormat="1" applyFont="1" applyBorder="1" applyAlignment="1">
      <alignment horizontal="right" vertical="center"/>
    </xf>
    <xf numFmtId="0" fontId="8" fillId="0" borderId="11" xfId="0" applyFont="1" applyBorder="1" applyAlignment="1">
      <alignment horizontal="left" vertical="center"/>
    </xf>
    <xf numFmtId="0" fontId="8" fillId="0" borderId="31" xfId="0" applyFont="1" applyBorder="1" applyAlignment="1">
      <alignment horizontal="left" vertical="center"/>
    </xf>
    <xf numFmtId="0" fontId="8" fillId="0" borderId="20" xfId="0" applyFont="1" applyBorder="1" applyAlignment="1">
      <alignment horizontal="left" vertical="top" wrapText="1"/>
    </xf>
    <xf numFmtId="0" fontId="6" fillId="0" borderId="29" xfId="0" applyFont="1" applyBorder="1" applyAlignment="1">
      <alignment horizontal="left" vertical="center" wrapText="1"/>
    </xf>
    <xf numFmtId="0" fontId="6" fillId="0" borderId="0" xfId="0" applyFont="1" applyBorder="1" applyAlignment="1">
      <alignment horizontal="left" vertical="center" wrapText="1"/>
    </xf>
    <xf numFmtId="0" fontId="6" fillId="0" borderId="31" xfId="0" applyFont="1" applyBorder="1" applyAlignment="1">
      <alignment horizontal="left" vertical="center" wrapText="1"/>
    </xf>
    <xf numFmtId="0" fontId="6" fillId="0" borderId="19" xfId="0" applyFont="1" applyBorder="1" applyAlignment="1">
      <alignment horizontal="left" vertical="center" wrapText="1"/>
    </xf>
    <xf numFmtId="0" fontId="0" fillId="0" borderId="22" xfId="0" applyBorder="1" applyAlignment="1">
      <alignment horizontal="center" vertical="center" shrinkToFit="1"/>
    </xf>
    <xf numFmtId="0" fontId="0" fillId="0" borderId="32" xfId="0" applyBorder="1" applyAlignment="1">
      <alignment horizontal="center" vertical="center" shrinkToFit="1"/>
    </xf>
    <xf numFmtId="0" fontId="0" fillId="0" borderId="26" xfId="0" applyBorder="1" applyAlignment="1">
      <alignment horizontal="center" vertical="center" shrinkToFit="1"/>
    </xf>
    <xf numFmtId="0" fontId="0" fillId="0" borderId="20" xfId="0" applyBorder="1" applyAlignment="1">
      <alignment horizontal="center" vertical="center"/>
    </xf>
    <xf numFmtId="0" fontId="0" fillId="0" borderId="20" xfId="0" applyFill="1" applyBorder="1" applyAlignment="1">
      <alignment horizontal="center" vertical="center" wrapText="1"/>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wrapText="1"/>
    </xf>
    <xf numFmtId="0" fontId="0" fillId="0" borderId="20" xfId="0" applyFill="1" applyBorder="1" applyAlignment="1">
      <alignment horizontal="center" vertical="center"/>
    </xf>
    <xf numFmtId="0" fontId="4" fillId="0" borderId="0" xfId="0" applyFont="1" applyAlignment="1">
      <alignment horizontal="distributed" vertical="center"/>
    </xf>
    <xf numFmtId="0" fontId="19" fillId="0" borderId="23" xfId="0" applyFont="1" applyBorder="1" applyAlignment="1">
      <alignment horizontal="center" vertical="distributed" textRotation="255"/>
    </xf>
    <xf numFmtId="0" fontId="19" fillId="0" borderId="25" xfId="0" applyFont="1" applyBorder="1" applyAlignment="1">
      <alignment horizontal="center" vertical="distributed" textRotation="255"/>
    </xf>
    <xf numFmtId="179" fontId="6" fillId="0" borderId="12" xfId="0" applyNumberFormat="1" applyFont="1" applyBorder="1" applyAlignment="1">
      <alignment horizontal="distributed" vertical="center"/>
    </xf>
    <xf numFmtId="179" fontId="6" fillId="0" borderId="16" xfId="0" applyNumberFormat="1" applyFont="1" applyBorder="1" applyAlignment="1">
      <alignment horizontal="distributed" vertical="center"/>
    </xf>
    <xf numFmtId="0" fontId="4" fillId="0" borderId="0" xfId="0" applyFont="1" applyAlignment="1">
      <alignment horizontal="left" vertical="center"/>
    </xf>
    <xf numFmtId="178" fontId="6" fillId="0" borderId="16" xfId="0" applyNumberFormat="1" applyFont="1" applyBorder="1" applyAlignment="1">
      <alignment horizontal="center" vertical="center"/>
    </xf>
    <xf numFmtId="179" fontId="6" fillId="0" borderId="14" xfId="0" applyNumberFormat="1" applyFont="1" applyBorder="1" applyAlignment="1">
      <alignment horizontal="distributed" vertical="center"/>
    </xf>
    <xf numFmtId="179" fontId="6" fillId="0" borderId="21" xfId="0" applyNumberFormat="1" applyFont="1" applyBorder="1" applyAlignment="1">
      <alignment horizontal="distributed" vertical="center"/>
    </xf>
    <xf numFmtId="179" fontId="6" fillId="0" borderId="21" xfId="0"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1" fillId="0" borderId="17" xfId="0" applyFont="1" applyBorder="1" applyAlignment="1">
      <alignment vertical="center"/>
    </xf>
    <xf numFmtId="0" fontId="1" fillId="0" borderId="16" xfId="0" applyFont="1" applyBorder="1" applyAlignment="1">
      <alignment vertical="center"/>
    </xf>
    <xf numFmtId="0" fontId="1" fillId="0" borderId="35" xfId="0" applyFont="1" applyBorder="1" applyAlignment="1">
      <alignment vertical="center"/>
    </xf>
    <xf numFmtId="0" fontId="6" fillId="0" borderId="29" xfId="0" applyFont="1" applyBorder="1" applyAlignment="1">
      <alignment vertical="center"/>
    </xf>
    <xf numFmtId="0" fontId="6" fillId="0" borderId="0" xfId="0" applyFont="1" applyBorder="1" applyAlignment="1">
      <alignment vertical="center"/>
    </xf>
    <xf numFmtId="0" fontId="6" fillId="0" borderId="30" xfId="0" applyFont="1" applyBorder="1" applyAlignment="1">
      <alignmen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9" fillId="0" borderId="0" xfId="0" applyFont="1" applyAlignment="1">
      <alignment horizontal="distributed" vertical="center"/>
    </xf>
    <xf numFmtId="0" fontId="0" fillId="0" borderId="0" xfId="0" applyFont="1" applyAlignment="1">
      <alignment vertical="center"/>
    </xf>
    <xf numFmtId="0" fontId="9" fillId="0" borderId="0" xfId="0" applyFont="1" applyAlignment="1">
      <alignment horizontal="distributed"/>
    </xf>
    <xf numFmtId="0" fontId="9" fillId="0" borderId="0" xfId="0" applyFont="1" applyAlignment="1">
      <alignment horizontal="center" vertical="center"/>
    </xf>
    <xf numFmtId="0" fontId="0" fillId="0" borderId="0" xfId="0" applyFont="1" applyAlignment="1">
      <alignment horizontal="distributed" vertical="center"/>
    </xf>
    <xf numFmtId="0" fontId="0" fillId="0" borderId="34" xfId="0" applyFont="1" applyBorder="1" applyAlignment="1">
      <alignment horizontal="left" vertical="center" wrapText="1"/>
    </xf>
    <xf numFmtId="0" fontId="6" fillId="0" borderId="36" xfId="0" applyFont="1" applyBorder="1" applyAlignment="1">
      <alignment vertical="center"/>
    </xf>
    <xf numFmtId="0" fontId="6" fillId="0" borderId="0" xfId="0" applyFont="1" applyBorder="1" applyAlignment="1">
      <alignment horizontal="right" vertical="center"/>
    </xf>
    <xf numFmtId="0" fontId="0" fillId="0" borderId="34" xfId="0" applyFont="1" applyBorder="1" applyAlignment="1">
      <alignment horizontal="left" vertical="center"/>
    </xf>
    <xf numFmtId="0" fontId="4" fillId="0" borderId="29" xfId="0" applyFont="1" applyBorder="1" applyAlignment="1">
      <alignment horizontal="left" vertical="center"/>
    </xf>
    <xf numFmtId="0" fontId="6" fillId="0" borderId="10" xfId="0" applyFont="1" applyBorder="1" applyAlignment="1">
      <alignment horizontal="distributed"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distributed" vertical="center"/>
    </xf>
    <xf numFmtId="0" fontId="0" fillId="0" borderId="33" xfId="0" applyFont="1" applyBorder="1" applyAlignment="1">
      <alignment horizontal="distributed" vertical="center"/>
    </xf>
    <xf numFmtId="0" fontId="0" fillId="0" borderId="40" xfId="0" applyFont="1" applyBorder="1" applyAlignment="1">
      <alignment horizontal="distributed" vertical="center"/>
    </xf>
    <xf numFmtId="0" fontId="4" fillId="0" borderId="11" xfId="0" applyFont="1" applyBorder="1" applyAlignment="1">
      <alignment horizontal="distributed" vertical="center"/>
    </xf>
    <xf numFmtId="0" fontId="4" fillId="0" borderId="10" xfId="0" applyFont="1" applyBorder="1" applyAlignment="1">
      <alignment horizontal="distributed" vertical="center"/>
    </xf>
    <xf numFmtId="0" fontId="4" fillId="0" borderId="31" xfId="0" applyFont="1" applyBorder="1" applyAlignment="1">
      <alignment horizontal="distributed" vertical="center"/>
    </xf>
    <xf numFmtId="0" fontId="4" fillId="0" borderId="19" xfId="0" applyFont="1" applyBorder="1" applyAlignment="1">
      <alignment horizontal="distributed" vertical="center"/>
    </xf>
    <xf numFmtId="0" fontId="0" fillId="0" borderId="10"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distributed" vertical="center"/>
    </xf>
    <xf numFmtId="0" fontId="0" fillId="0" borderId="41" xfId="0" applyFont="1" applyBorder="1" applyAlignment="1">
      <alignment horizontal="left" vertical="center"/>
    </xf>
    <xf numFmtId="0" fontId="0" fillId="0" borderId="0" xfId="0" applyFont="1" applyAlignment="1">
      <alignment horizontal="left" vertical="center"/>
    </xf>
    <xf numFmtId="0" fontId="6" fillId="0" borderId="16" xfId="0" applyFont="1" applyBorder="1" applyAlignment="1">
      <alignment horizontal="distributed" vertical="center"/>
    </xf>
    <xf numFmtId="0" fontId="6" fillId="0" borderId="21" xfId="0" applyFont="1" applyBorder="1" applyAlignment="1">
      <alignment horizontal="distributed" vertical="center"/>
    </xf>
    <xf numFmtId="181" fontId="6" fillId="0" borderId="16" xfId="0" applyNumberFormat="1" applyFont="1" applyFill="1" applyBorder="1" applyAlignment="1">
      <alignment horizontal="right" vertical="center" shrinkToFit="1"/>
    </xf>
    <xf numFmtId="181" fontId="6" fillId="0" borderId="13" xfId="0" applyNumberFormat="1" applyFont="1" applyFill="1" applyBorder="1" applyAlignment="1">
      <alignment horizontal="right" vertical="center" shrinkToFit="1"/>
    </xf>
    <xf numFmtId="181" fontId="6" fillId="0" borderId="21" xfId="0" applyNumberFormat="1" applyFont="1" applyFill="1" applyBorder="1" applyAlignment="1">
      <alignment horizontal="right" vertical="center" shrinkToFit="1"/>
    </xf>
    <xf numFmtId="181" fontId="6" fillId="0" borderId="15" xfId="0" applyNumberFormat="1" applyFont="1" applyFill="1" applyBorder="1" applyAlignment="1">
      <alignment horizontal="right" vertical="center" shrinkToFit="1"/>
    </xf>
    <xf numFmtId="0" fontId="0" fillId="0" borderId="33"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right" vertical="center"/>
    </xf>
    <xf numFmtId="0" fontId="0" fillId="0" borderId="42" xfId="0" applyFont="1" applyBorder="1" applyAlignment="1">
      <alignment vertical="center" shrinkToFit="1"/>
    </xf>
    <xf numFmtId="0" fontId="0" fillId="0" borderId="44" xfId="0" applyFont="1" applyBorder="1" applyAlignment="1">
      <alignment vertical="center" shrinkToFit="1"/>
    </xf>
    <xf numFmtId="0" fontId="0" fillId="0" borderId="12"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45" xfId="0" applyFont="1" applyBorder="1" applyAlignment="1">
      <alignment horizontal="left" vertical="center" wrapText="1" shrinkToFit="1"/>
    </xf>
    <xf numFmtId="0" fontId="0" fillId="0" borderId="46" xfId="0" applyFont="1" applyBorder="1" applyAlignment="1">
      <alignment horizontal="distributed" vertical="center"/>
    </xf>
    <xf numFmtId="0" fontId="0" fillId="0" borderId="33"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0" xfId="0" applyFont="1" applyBorder="1" applyAlignment="1">
      <alignment vertical="center" wrapText="1"/>
    </xf>
    <xf numFmtId="0" fontId="0" fillId="0" borderId="44" xfId="0" applyFont="1" applyBorder="1" applyAlignment="1">
      <alignment vertical="center" wrapText="1"/>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distributed" vertical="center"/>
    </xf>
    <xf numFmtId="0" fontId="0" fillId="0" borderId="16"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21" xfId="0" applyFont="1" applyBorder="1" applyAlignment="1">
      <alignment horizontal="distributed" vertical="center"/>
    </xf>
    <xf numFmtId="0" fontId="0" fillId="0" borderId="15" xfId="0" applyFont="1" applyBorder="1" applyAlignment="1">
      <alignment horizontal="distributed" vertical="center"/>
    </xf>
    <xf numFmtId="0" fontId="9" fillId="0" borderId="0" xfId="0" applyFont="1" applyAlignment="1">
      <alignment horizontal="distributed" vertical="top"/>
    </xf>
    <xf numFmtId="0" fontId="0" fillId="0" borderId="0" xfId="0" applyAlignment="1">
      <alignment horizontal="left" vertical="center"/>
    </xf>
    <xf numFmtId="0" fontId="0" fillId="0" borderId="34" xfId="0" applyFont="1" applyBorder="1" applyAlignment="1">
      <alignment horizontal="center" vertical="center" shrinkToFit="1"/>
    </xf>
    <xf numFmtId="0" fontId="0" fillId="0" borderId="42"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0" xfId="0" applyFont="1" applyAlignment="1">
      <alignment horizontal="center" vertical="center"/>
    </xf>
    <xf numFmtId="0" fontId="13" fillId="0" borderId="3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336"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9525</xdr:rowOff>
    </xdr:from>
    <xdr:to>
      <xdr:col>3</xdr:col>
      <xdr:colOff>0</xdr:colOff>
      <xdr:row>17</xdr:row>
      <xdr:rowOff>0</xdr:rowOff>
    </xdr:to>
    <xdr:sp>
      <xdr:nvSpPr>
        <xdr:cNvPr id="1" name="Line 1"/>
        <xdr:cNvSpPr>
          <a:spLocks/>
        </xdr:cNvSpPr>
      </xdr:nvSpPr>
      <xdr:spPr>
        <a:xfrm flipH="1">
          <a:off x="8582025" y="676275"/>
          <a:ext cx="0" cy="5133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26</xdr:row>
      <xdr:rowOff>9525</xdr:rowOff>
    </xdr:from>
    <xdr:to>
      <xdr:col>3</xdr:col>
      <xdr:colOff>0</xdr:colOff>
      <xdr:row>46</xdr:row>
      <xdr:rowOff>9525</xdr:rowOff>
    </xdr:to>
    <xdr:sp>
      <xdr:nvSpPr>
        <xdr:cNvPr id="2" name="Line 2"/>
        <xdr:cNvSpPr>
          <a:spLocks/>
        </xdr:cNvSpPr>
      </xdr:nvSpPr>
      <xdr:spPr>
        <a:xfrm flipH="1">
          <a:off x="8582025" y="8905875"/>
          <a:ext cx="0" cy="6858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53</xdr:row>
      <xdr:rowOff>28575</xdr:rowOff>
    </xdr:from>
    <xdr:to>
      <xdr:col>3</xdr:col>
      <xdr:colOff>0</xdr:colOff>
      <xdr:row>55</xdr:row>
      <xdr:rowOff>0</xdr:rowOff>
    </xdr:to>
    <xdr:sp>
      <xdr:nvSpPr>
        <xdr:cNvPr id="3" name="Line 3"/>
        <xdr:cNvSpPr>
          <a:spLocks/>
        </xdr:cNvSpPr>
      </xdr:nvSpPr>
      <xdr:spPr>
        <a:xfrm flipH="1">
          <a:off x="8582025" y="181832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27</xdr:row>
      <xdr:rowOff>0</xdr:rowOff>
    </xdr:from>
    <xdr:to>
      <xdr:col>4</xdr:col>
      <xdr:colOff>0</xdr:colOff>
      <xdr:row>30</xdr:row>
      <xdr:rowOff>0</xdr:rowOff>
    </xdr:to>
    <xdr:sp>
      <xdr:nvSpPr>
        <xdr:cNvPr id="4" name="Line 5"/>
        <xdr:cNvSpPr>
          <a:spLocks/>
        </xdr:cNvSpPr>
      </xdr:nvSpPr>
      <xdr:spPr>
        <a:xfrm flipH="1">
          <a:off x="10848975" y="9239250"/>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48</xdr:row>
      <xdr:rowOff>28575</xdr:rowOff>
    </xdr:from>
    <xdr:to>
      <xdr:col>4</xdr:col>
      <xdr:colOff>0</xdr:colOff>
      <xdr:row>56</xdr:row>
      <xdr:rowOff>9525</xdr:rowOff>
    </xdr:to>
    <xdr:sp>
      <xdr:nvSpPr>
        <xdr:cNvPr id="5" name="Line 6"/>
        <xdr:cNvSpPr>
          <a:spLocks/>
        </xdr:cNvSpPr>
      </xdr:nvSpPr>
      <xdr:spPr>
        <a:xfrm flipH="1">
          <a:off x="10848975" y="16468725"/>
          <a:ext cx="0"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53</xdr:row>
      <xdr:rowOff>0</xdr:rowOff>
    </xdr:from>
    <xdr:to>
      <xdr:col>4</xdr:col>
      <xdr:colOff>0</xdr:colOff>
      <xdr:row>54</xdr:row>
      <xdr:rowOff>342900</xdr:rowOff>
    </xdr:to>
    <xdr:sp>
      <xdr:nvSpPr>
        <xdr:cNvPr id="6" name="Line 7"/>
        <xdr:cNvSpPr>
          <a:spLocks/>
        </xdr:cNvSpPr>
      </xdr:nvSpPr>
      <xdr:spPr>
        <a:xfrm flipH="1">
          <a:off x="10848975" y="1815465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46</xdr:row>
      <xdr:rowOff>19050</xdr:rowOff>
    </xdr:from>
    <xdr:to>
      <xdr:col>3</xdr:col>
      <xdr:colOff>0</xdr:colOff>
      <xdr:row>52</xdr:row>
      <xdr:rowOff>333375</xdr:rowOff>
    </xdr:to>
    <xdr:sp>
      <xdr:nvSpPr>
        <xdr:cNvPr id="7" name="Line 8"/>
        <xdr:cNvSpPr>
          <a:spLocks/>
        </xdr:cNvSpPr>
      </xdr:nvSpPr>
      <xdr:spPr>
        <a:xfrm flipH="1">
          <a:off x="8582025" y="15773400"/>
          <a:ext cx="0" cy="2371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114300</xdr:colOff>
      <xdr:row>18</xdr:row>
      <xdr:rowOff>9525</xdr:rowOff>
    </xdr:from>
    <xdr:to>
      <xdr:col>36</xdr:col>
      <xdr:colOff>76200</xdr:colOff>
      <xdr:row>18</xdr:row>
      <xdr:rowOff>228600</xdr:rowOff>
    </xdr:to>
    <xdr:grpSp>
      <xdr:nvGrpSpPr>
        <xdr:cNvPr id="1" name="Group 22"/>
        <xdr:cNvGrpSpPr>
          <a:grpSpLocks/>
        </xdr:cNvGrpSpPr>
      </xdr:nvGrpSpPr>
      <xdr:grpSpPr>
        <a:xfrm>
          <a:off x="6219825" y="3790950"/>
          <a:ext cx="1847850" cy="219075"/>
          <a:chOff x="566" y="398"/>
          <a:chExt cx="168" cy="24"/>
        </a:xfrm>
        <a:solidFill>
          <a:srgbClr val="FFFFFF"/>
        </a:solidFill>
      </xdr:grpSpPr>
      <xdr:sp>
        <xdr:nvSpPr>
          <xdr:cNvPr id="2" name="Text Box 18"/>
          <xdr:cNvSpPr txBox="1">
            <a:spLocks noChangeArrowheads="1"/>
          </xdr:cNvSpPr>
        </xdr:nvSpPr>
        <xdr:spPr>
          <a:xfrm>
            <a:off x="566" y="398"/>
            <a:ext cx="42" cy="24"/>
          </a:xfrm>
          <a:prstGeom prst="rect">
            <a:avLst/>
          </a:prstGeom>
          <a:noFill/>
          <a:ln w="9525" cmpd="sng">
            <a:noFill/>
          </a:ln>
        </xdr:spPr>
        <xdr:txBody>
          <a:bodyPr vertOverflow="clip" wrap="square" lIns="27432" tIns="18288" rIns="27432" bIns="18288" anchor="ctr"/>
          <a:p>
            <a:pPr algn="ctr">
              <a:defRPr/>
            </a:pPr>
            <a:r>
              <a:rPr lang="en-US" cap="none" sz="1050" b="0" i="0" u="none" baseline="0">
                <a:solidFill>
                  <a:srgbClr val="000000"/>
                </a:solidFill>
                <a:latin typeface="ＭＳ Ｐ明朝"/>
                <a:ea typeface="ＭＳ Ｐ明朝"/>
                <a:cs typeface="ＭＳ Ｐ明朝"/>
              </a:rPr>
              <a:t>車</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道</a:t>
            </a:r>
          </a:p>
        </xdr:txBody>
      </xdr:sp>
      <xdr:sp>
        <xdr:nvSpPr>
          <xdr:cNvPr id="3" name="Text Box 19"/>
          <xdr:cNvSpPr txBox="1">
            <a:spLocks noChangeArrowheads="1"/>
          </xdr:cNvSpPr>
        </xdr:nvSpPr>
        <xdr:spPr>
          <a:xfrm>
            <a:off x="621" y="398"/>
            <a:ext cx="42" cy="24"/>
          </a:xfrm>
          <a:prstGeom prst="rect">
            <a:avLst/>
          </a:prstGeom>
          <a:noFill/>
          <a:ln w="9525" cmpd="sng">
            <a:noFill/>
          </a:ln>
        </xdr:spPr>
        <xdr:txBody>
          <a:bodyPr vertOverflow="clip" wrap="square" lIns="27432" tIns="18288" rIns="27432" bIns="18288" anchor="ctr"/>
          <a:p>
            <a:pPr algn="ctr">
              <a:defRPr/>
            </a:pPr>
            <a:r>
              <a:rPr lang="en-US" cap="none" sz="1050" b="0" i="0" u="none" baseline="0">
                <a:solidFill>
                  <a:srgbClr val="000000"/>
                </a:solidFill>
                <a:latin typeface="ＭＳ Ｐ明朝"/>
                <a:ea typeface="ＭＳ Ｐ明朝"/>
                <a:cs typeface="ＭＳ Ｐ明朝"/>
              </a:rPr>
              <a:t>歩</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道</a:t>
            </a:r>
          </a:p>
        </xdr:txBody>
      </xdr:sp>
      <xdr:sp>
        <xdr:nvSpPr>
          <xdr:cNvPr id="4" name="Text Box 20"/>
          <xdr:cNvSpPr txBox="1">
            <a:spLocks noChangeArrowheads="1"/>
          </xdr:cNvSpPr>
        </xdr:nvSpPr>
        <xdr:spPr>
          <a:xfrm>
            <a:off x="682" y="398"/>
            <a:ext cx="52" cy="24"/>
          </a:xfrm>
          <a:prstGeom prst="rect">
            <a:avLst/>
          </a:prstGeom>
          <a:noFill/>
          <a:ln w="9525" cmpd="sng">
            <a:noFill/>
          </a:ln>
        </xdr:spPr>
        <xdr:txBody>
          <a:bodyPr vertOverflow="clip" wrap="square" lIns="27432" tIns="18288" rIns="27432" bIns="18288" anchor="ctr"/>
          <a:p>
            <a:pPr algn="ctr">
              <a:defRPr/>
            </a:pPr>
            <a:r>
              <a:rPr lang="en-US" cap="none" sz="1050" b="0" i="0" u="none" baseline="0">
                <a:solidFill>
                  <a:srgbClr val="000000"/>
                </a:solidFill>
              </a:rPr>
              <a:t>その他</a:t>
            </a:r>
          </a:p>
        </xdr:txBody>
      </xdr:sp>
    </xdr:grpSp>
    <xdr:clientData/>
  </xdr:twoCellAnchor>
  <xdr:twoCellAnchor>
    <xdr:from>
      <xdr:col>26</xdr:col>
      <xdr:colOff>9525</xdr:colOff>
      <xdr:row>2</xdr:row>
      <xdr:rowOff>38100</xdr:rowOff>
    </xdr:from>
    <xdr:to>
      <xdr:col>29</xdr:col>
      <xdr:colOff>0</xdr:colOff>
      <xdr:row>3</xdr:row>
      <xdr:rowOff>209550</xdr:rowOff>
    </xdr:to>
    <xdr:grpSp>
      <xdr:nvGrpSpPr>
        <xdr:cNvPr id="5" name="Group 29"/>
        <xdr:cNvGrpSpPr>
          <a:grpSpLocks/>
        </xdr:cNvGrpSpPr>
      </xdr:nvGrpSpPr>
      <xdr:grpSpPr>
        <a:xfrm>
          <a:off x="5905500" y="361950"/>
          <a:ext cx="619125" cy="419100"/>
          <a:chOff x="538" y="38"/>
          <a:chExt cx="56" cy="45"/>
        </a:xfrm>
        <a:solidFill>
          <a:srgbClr val="FFFFFF"/>
        </a:solidFill>
      </xdr:grpSpPr>
      <xdr:sp>
        <xdr:nvSpPr>
          <xdr:cNvPr id="6" name="Text Box 26"/>
          <xdr:cNvSpPr txBox="1">
            <a:spLocks noChangeArrowheads="1"/>
          </xdr:cNvSpPr>
        </xdr:nvSpPr>
        <xdr:spPr>
          <a:xfrm>
            <a:off x="538" y="38"/>
            <a:ext cx="19" cy="44"/>
          </a:xfrm>
          <a:prstGeom prst="rect">
            <a:avLst/>
          </a:prstGeom>
          <a:noFill/>
          <a:ln w="9525" cmpd="sng">
            <a:noFill/>
          </a:ln>
        </xdr:spPr>
        <xdr:txBody>
          <a:bodyPr vertOverflow="clip" wrap="square" lIns="27432" tIns="0" rIns="27432" bIns="0" anchor="ctr" vert="wordArtVertRtl"/>
          <a:p>
            <a:pPr algn="ctr">
              <a:defRPr/>
            </a:pPr>
            <a:r>
              <a:rPr lang="en-US" cap="none" sz="900" b="0" i="0" u="none" baseline="0">
                <a:solidFill>
                  <a:srgbClr val="000000"/>
                </a:solidFill>
                <a:latin typeface="ＭＳ 明朝"/>
                <a:ea typeface="ＭＳ 明朝"/>
                <a:cs typeface="ＭＳ 明朝"/>
              </a:rPr>
              <a:t>新規</a:t>
            </a:r>
          </a:p>
        </xdr:txBody>
      </xdr:sp>
      <xdr:sp>
        <xdr:nvSpPr>
          <xdr:cNvPr id="7" name="Text Box 27"/>
          <xdr:cNvSpPr txBox="1">
            <a:spLocks noChangeArrowheads="1"/>
          </xdr:cNvSpPr>
        </xdr:nvSpPr>
        <xdr:spPr>
          <a:xfrm>
            <a:off x="556" y="39"/>
            <a:ext cx="18" cy="44"/>
          </a:xfrm>
          <a:prstGeom prst="rect">
            <a:avLst/>
          </a:prstGeom>
          <a:noFill/>
          <a:ln w="9525" cmpd="sng">
            <a:noFill/>
          </a:ln>
        </xdr:spPr>
        <xdr:txBody>
          <a:bodyPr vertOverflow="clip" wrap="square" lIns="27432" tIns="0" rIns="27432" bIns="0" anchor="ctr" vert="wordArtVertRtl"/>
          <a:p>
            <a:pPr algn="ctr">
              <a:defRPr/>
            </a:pPr>
            <a:r>
              <a:rPr lang="en-US" cap="none" sz="900" b="0" i="0" u="none" baseline="0">
                <a:solidFill>
                  <a:srgbClr val="000000"/>
                </a:solidFill>
                <a:latin typeface="ＭＳ 明朝"/>
                <a:ea typeface="ＭＳ 明朝"/>
                <a:cs typeface="ＭＳ 明朝"/>
              </a:rPr>
              <a:t>更新</a:t>
            </a:r>
          </a:p>
        </xdr:txBody>
      </xdr:sp>
      <xdr:sp>
        <xdr:nvSpPr>
          <xdr:cNvPr id="8" name="Text Box 28"/>
          <xdr:cNvSpPr txBox="1">
            <a:spLocks noChangeArrowheads="1"/>
          </xdr:cNvSpPr>
        </xdr:nvSpPr>
        <xdr:spPr>
          <a:xfrm>
            <a:off x="576" y="38"/>
            <a:ext cx="18" cy="44"/>
          </a:xfrm>
          <a:prstGeom prst="rect">
            <a:avLst/>
          </a:prstGeom>
          <a:noFill/>
          <a:ln w="9525" cmpd="sng">
            <a:noFill/>
          </a:ln>
        </xdr:spPr>
        <xdr:txBody>
          <a:bodyPr vertOverflow="clip" wrap="square" lIns="27432" tIns="0" rIns="27432" bIns="0" anchor="ctr" vert="wordArtVertRtl"/>
          <a:p>
            <a:pPr algn="ctr">
              <a:defRPr/>
            </a:pPr>
            <a:r>
              <a:rPr lang="en-US" cap="none" sz="900" b="0" i="0" u="none" baseline="0">
                <a:solidFill>
                  <a:srgbClr val="000000"/>
                </a:solidFill>
                <a:latin typeface="ＭＳ 明朝"/>
                <a:ea typeface="ＭＳ 明朝"/>
                <a:cs typeface="ＭＳ 明朝"/>
              </a:rPr>
              <a:t>変更</a:t>
            </a:r>
          </a:p>
        </xdr:txBody>
      </xdr:sp>
    </xdr:grpSp>
    <xdr:clientData/>
  </xdr:twoCellAnchor>
  <xdr:twoCellAnchor>
    <xdr:from>
      <xdr:col>16</xdr:col>
      <xdr:colOff>9525</xdr:colOff>
      <xdr:row>1</xdr:row>
      <xdr:rowOff>123825</xdr:rowOff>
    </xdr:from>
    <xdr:to>
      <xdr:col>21</xdr:col>
      <xdr:colOff>9525</xdr:colOff>
      <xdr:row>3</xdr:row>
      <xdr:rowOff>38100</xdr:rowOff>
    </xdr:to>
    <xdr:sp>
      <xdr:nvSpPr>
        <xdr:cNvPr id="9" name="Oval 30"/>
        <xdr:cNvSpPr>
          <a:spLocks/>
        </xdr:cNvSpPr>
      </xdr:nvSpPr>
      <xdr:spPr>
        <a:xfrm>
          <a:off x="3810000" y="285750"/>
          <a:ext cx="1047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180975</xdr:colOff>
      <xdr:row>12</xdr:row>
      <xdr:rowOff>95250</xdr:rowOff>
    </xdr:from>
    <xdr:to>
      <xdr:col>16</xdr:col>
      <xdr:colOff>19050</xdr:colOff>
      <xdr:row>14</xdr:row>
      <xdr:rowOff>95250</xdr:rowOff>
    </xdr:to>
    <xdr:sp>
      <xdr:nvSpPr>
        <xdr:cNvPr id="10" name="Oval 31"/>
        <xdr:cNvSpPr>
          <a:spLocks/>
        </xdr:cNvSpPr>
      </xdr:nvSpPr>
      <xdr:spPr>
        <a:xfrm>
          <a:off x="2933700" y="2686050"/>
          <a:ext cx="8858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180975</xdr:colOff>
      <xdr:row>12</xdr:row>
      <xdr:rowOff>95250</xdr:rowOff>
    </xdr:from>
    <xdr:to>
      <xdr:col>25</xdr:col>
      <xdr:colOff>19050</xdr:colOff>
      <xdr:row>14</xdr:row>
      <xdr:rowOff>95250</xdr:rowOff>
    </xdr:to>
    <xdr:sp>
      <xdr:nvSpPr>
        <xdr:cNvPr id="11" name="Oval 32"/>
        <xdr:cNvSpPr>
          <a:spLocks/>
        </xdr:cNvSpPr>
      </xdr:nvSpPr>
      <xdr:spPr>
        <a:xfrm>
          <a:off x="4819650" y="2686050"/>
          <a:ext cx="8858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3"/>
  <sheetViews>
    <sheetView zoomScale="75" zoomScaleNormal="75" zoomScalePageLayoutView="0" workbookViewId="0" topLeftCell="A1">
      <selection activeCell="B12" sqref="B12"/>
    </sheetView>
  </sheetViews>
  <sheetFormatPr defaultColWidth="9.00390625" defaultRowHeight="12.75"/>
  <cols>
    <col min="1" max="1" width="14.125" style="25" customWidth="1"/>
    <col min="2" max="2" width="68.875" style="25" customWidth="1"/>
    <col min="3" max="3" width="29.625" style="48" customWidth="1"/>
    <col min="4" max="4" width="29.75390625" style="25" bestFit="1" customWidth="1"/>
    <col min="5" max="6" width="9.125" style="25" customWidth="1"/>
    <col min="7" max="7" width="42.875" style="67" bestFit="1" customWidth="1"/>
    <col min="8" max="8" width="21.875" style="25" bestFit="1" customWidth="1"/>
    <col min="9" max="16384" width="9.125" style="25" customWidth="1"/>
  </cols>
  <sheetData>
    <row r="1" spans="2:3" ht="27" customHeight="1">
      <c r="B1" s="58"/>
      <c r="C1" s="58"/>
    </row>
    <row r="2" spans="1:4" ht="25.5" customHeight="1">
      <c r="A2" s="63"/>
      <c r="B2" s="64" t="s">
        <v>10</v>
      </c>
      <c r="C2" s="26" t="s">
        <v>74</v>
      </c>
      <c r="D2" s="27" t="s">
        <v>158</v>
      </c>
    </row>
    <row r="3" spans="1:8" ht="27" customHeight="1">
      <c r="A3" s="123" t="s">
        <v>159</v>
      </c>
      <c r="B3" s="28" t="s">
        <v>75</v>
      </c>
      <c r="C3" s="29" t="s">
        <v>76</v>
      </c>
      <c r="D3" s="30">
        <v>1100</v>
      </c>
      <c r="G3" s="65" t="s">
        <v>161</v>
      </c>
      <c r="H3" s="25" t="s">
        <v>167</v>
      </c>
    </row>
    <row r="4" spans="1:8" ht="27" customHeight="1">
      <c r="A4" s="123"/>
      <c r="B4" s="59" t="s">
        <v>77</v>
      </c>
      <c r="C4" s="60"/>
      <c r="D4" s="61">
        <v>1600</v>
      </c>
      <c r="G4" s="66" t="s">
        <v>162</v>
      </c>
      <c r="H4" s="25" t="s">
        <v>168</v>
      </c>
    </row>
    <row r="5" spans="1:7" ht="27" customHeight="1">
      <c r="A5" s="123"/>
      <c r="B5" s="59" t="s">
        <v>78</v>
      </c>
      <c r="C5" s="60"/>
      <c r="D5" s="62">
        <v>2200</v>
      </c>
      <c r="G5" s="38" t="s">
        <v>172</v>
      </c>
    </row>
    <row r="6" spans="1:8" ht="27" customHeight="1">
      <c r="A6" s="123"/>
      <c r="B6" s="59" t="s">
        <v>79</v>
      </c>
      <c r="C6" s="60"/>
      <c r="D6" s="62">
        <v>950</v>
      </c>
      <c r="G6" s="38" t="s">
        <v>163</v>
      </c>
      <c r="H6" s="25" t="s">
        <v>169</v>
      </c>
    </row>
    <row r="7" spans="1:7" ht="27" customHeight="1">
      <c r="A7" s="123"/>
      <c r="B7" s="28" t="s">
        <v>80</v>
      </c>
      <c r="C7" s="31"/>
      <c r="D7" s="30">
        <v>1500</v>
      </c>
      <c r="G7" s="68" t="s">
        <v>164</v>
      </c>
    </row>
    <row r="8" spans="1:8" ht="27" customHeight="1">
      <c r="A8" s="123"/>
      <c r="B8" s="28" t="s">
        <v>81</v>
      </c>
      <c r="C8" s="31"/>
      <c r="D8" s="30">
        <v>2100</v>
      </c>
      <c r="G8" s="66" t="s">
        <v>165</v>
      </c>
      <c r="H8" s="25" t="s">
        <v>173</v>
      </c>
    </row>
    <row r="9" spans="1:8" ht="27" customHeight="1">
      <c r="A9" s="123"/>
      <c r="B9" s="28" t="s">
        <v>82</v>
      </c>
      <c r="C9" s="32"/>
      <c r="D9" s="33">
        <v>95</v>
      </c>
      <c r="G9" s="69" t="s">
        <v>170</v>
      </c>
      <c r="H9" s="25" t="s">
        <v>174</v>
      </c>
    </row>
    <row r="10" spans="1:7" ht="27" customHeight="1">
      <c r="A10" s="123"/>
      <c r="B10" s="28" t="s">
        <v>83</v>
      </c>
      <c r="C10" s="29" t="s">
        <v>84</v>
      </c>
      <c r="D10" s="33">
        <v>9</v>
      </c>
      <c r="G10" s="38" t="s">
        <v>166</v>
      </c>
    </row>
    <row r="11" spans="1:7" ht="27" customHeight="1">
      <c r="A11" s="123"/>
      <c r="B11" s="28" t="s">
        <v>85</v>
      </c>
      <c r="C11" s="32"/>
      <c r="D11" s="33">
        <v>6</v>
      </c>
      <c r="G11" s="38" t="s">
        <v>171</v>
      </c>
    </row>
    <row r="12" spans="1:8" ht="27" customHeight="1">
      <c r="A12" s="123"/>
      <c r="B12" s="28" t="s">
        <v>86</v>
      </c>
      <c r="C12" s="34" t="s">
        <v>87</v>
      </c>
      <c r="D12" s="30">
        <v>930</v>
      </c>
      <c r="G12" s="69" t="s">
        <v>176</v>
      </c>
      <c r="H12" s="25" t="s">
        <v>175</v>
      </c>
    </row>
    <row r="13" spans="1:7" ht="27" customHeight="1">
      <c r="A13" s="123"/>
      <c r="B13" s="28" t="s">
        <v>88</v>
      </c>
      <c r="C13" s="34" t="s">
        <v>89</v>
      </c>
      <c r="D13" s="30">
        <v>570</v>
      </c>
      <c r="G13" s="70"/>
    </row>
    <row r="14" spans="1:4" ht="27" customHeight="1">
      <c r="A14" s="123"/>
      <c r="B14" s="28" t="s">
        <v>90</v>
      </c>
      <c r="C14" s="29" t="s">
        <v>87</v>
      </c>
      <c r="D14" s="30">
        <v>1900</v>
      </c>
    </row>
    <row r="15" spans="1:4" ht="27" customHeight="1">
      <c r="A15" s="123"/>
      <c r="B15" s="28" t="s">
        <v>91</v>
      </c>
      <c r="C15" s="32"/>
      <c r="D15" s="30">
        <v>800</v>
      </c>
    </row>
    <row r="16" spans="1:4" ht="27" customHeight="1">
      <c r="A16" s="123"/>
      <c r="B16" s="51" t="s">
        <v>92</v>
      </c>
      <c r="C16" s="35" t="s">
        <v>93</v>
      </c>
      <c r="D16" s="36">
        <v>14000</v>
      </c>
    </row>
    <row r="17" spans="1:4" ht="27" customHeight="1">
      <c r="A17" s="123"/>
      <c r="B17" s="28" t="s">
        <v>94</v>
      </c>
      <c r="C17" s="34" t="s">
        <v>89</v>
      </c>
      <c r="D17" s="30">
        <v>1900</v>
      </c>
    </row>
    <row r="18" spans="1:4" ht="27" customHeight="1">
      <c r="A18" s="118" t="s">
        <v>95</v>
      </c>
      <c r="B18" s="50" t="s">
        <v>96</v>
      </c>
      <c r="C18" s="120" t="s">
        <v>84</v>
      </c>
      <c r="D18" s="33">
        <v>40</v>
      </c>
    </row>
    <row r="19" spans="1:4" ht="27" customHeight="1">
      <c r="A19" s="119"/>
      <c r="B19" s="50" t="s">
        <v>97</v>
      </c>
      <c r="C19" s="121"/>
      <c r="D19" s="33">
        <v>57</v>
      </c>
    </row>
    <row r="20" spans="1:4" ht="27" customHeight="1">
      <c r="A20" s="119"/>
      <c r="B20" s="51" t="s">
        <v>98</v>
      </c>
      <c r="C20" s="121"/>
      <c r="D20" s="54">
        <v>85</v>
      </c>
    </row>
    <row r="21" spans="1:4" ht="27" customHeight="1">
      <c r="A21" s="119"/>
      <c r="B21" s="51" t="s">
        <v>99</v>
      </c>
      <c r="C21" s="121"/>
      <c r="D21" s="54">
        <v>110</v>
      </c>
    </row>
    <row r="22" spans="1:4" ht="27" customHeight="1">
      <c r="A22" s="119"/>
      <c r="B22" s="50" t="s">
        <v>100</v>
      </c>
      <c r="C22" s="121"/>
      <c r="D22" s="33">
        <v>170</v>
      </c>
    </row>
    <row r="23" spans="1:4" ht="27" customHeight="1">
      <c r="A23" s="119"/>
      <c r="B23" s="50" t="s">
        <v>101</v>
      </c>
      <c r="C23" s="121"/>
      <c r="D23" s="33">
        <v>230</v>
      </c>
    </row>
    <row r="24" spans="1:4" ht="27" customHeight="1">
      <c r="A24" s="119"/>
      <c r="B24" s="50" t="s">
        <v>102</v>
      </c>
      <c r="C24" s="121"/>
      <c r="D24" s="30">
        <v>400</v>
      </c>
    </row>
    <row r="25" spans="1:4" ht="27" customHeight="1">
      <c r="A25" s="119"/>
      <c r="B25" s="50" t="s">
        <v>103</v>
      </c>
      <c r="C25" s="121"/>
      <c r="D25" s="33">
        <v>570</v>
      </c>
    </row>
    <row r="26" spans="1:4" ht="27" customHeight="1">
      <c r="A26" s="119"/>
      <c r="B26" s="50" t="s">
        <v>104</v>
      </c>
      <c r="C26" s="122"/>
      <c r="D26" s="30">
        <v>1100</v>
      </c>
    </row>
    <row r="27" spans="1:4" ht="27" customHeight="1">
      <c r="A27" s="49" t="s">
        <v>160</v>
      </c>
      <c r="B27" s="49"/>
      <c r="C27" s="132" t="s">
        <v>105</v>
      </c>
      <c r="D27" s="30">
        <v>1900</v>
      </c>
    </row>
    <row r="28" spans="1:4" ht="27" customHeight="1">
      <c r="A28" s="126" t="s">
        <v>106</v>
      </c>
      <c r="B28" s="49" t="s">
        <v>142</v>
      </c>
      <c r="C28" s="132"/>
      <c r="D28" s="34" t="s">
        <v>107</v>
      </c>
    </row>
    <row r="29" spans="1:4" ht="27" customHeight="1">
      <c r="A29" s="126"/>
      <c r="B29" s="49" t="s">
        <v>143</v>
      </c>
      <c r="C29" s="132"/>
      <c r="D29" s="34" t="s">
        <v>108</v>
      </c>
    </row>
    <row r="30" spans="1:4" ht="27" customHeight="1">
      <c r="A30" s="126"/>
      <c r="B30" s="49" t="s">
        <v>144</v>
      </c>
      <c r="C30" s="132"/>
      <c r="D30" s="34" t="s">
        <v>109</v>
      </c>
    </row>
    <row r="31" spans="1:4" ht="27" customHeight="1">
      <c r="A31" s="126"/>
      <c r="B31" s="130" t="s">
        <v>110</v>
      </c>
      <c r="C31" s="132"/>
      <c r="D31" s="128">
        <v>7200</v>
      </c>
    </row>
    <row r="32" spans="1:4" ht="27" customHeight="1">
      <c r="A32" s="126"/>
      <c r="B32" s="131"/>
      <c r="C32" s="132"/>
      <c r="D32" s="129"/>
    </row>
    <row r="33" spans="1:4" ht="27" customHeight="1">
      <c r="A33" s="126"/>
      <c r="B33" s="130" t="s">
        <v>111</v>
      </c>
      <c r="C33" s="132"/>
      <c r="D33" s="128">
        <v>4300</v>
      </c>
    </row>
    <row r="34" spans="1:4" ht="27" customHeight="1">
      <c r="A34" s="126"/>
      <c r="B34" s="131"/>
      <c r="C34" s="132"/>
      <c r="D34" s="129"/>
    </row>
    <row r="35" spans="1:4" ht="27" customHeight="1">
      <c r="A35" s="126"/>
      <c r="B35" s="49" t="s">
        <v>94</v>
      </c>
      <c r="C35" s="132"/>
      <c r="D35" s="30">
        <v>1900</v>
      </c>
    </row>
    <row r="36" spans="1:4" ht="27" customHeight="1">
      <c r="A36" s="124" t="s">
        <v>112</v>
      </c>
      <c r="B36" s="51" t="s">
        <v>113</v>
      </c>
      <c r="C36" s="35" t="s">
        <v>114</v>
      </c>
      <c r="D36" s="54">
        <v>140</v>
      </c>
    </row>
    <row r="37" spans="1:4" ht="27" customHeight="1">
      <c r="A37" s="125"/>
      <c r="B37" s="40" t="s">
        <v>94</v>
      </c>
      <c r="C37" s="35" t="s">
        <v>115</v>
      </c>
      <c r="D37" s="36">
        <v>1400</v>
      </c>
    </row>
    <row r="38" spans="1:4" ht="27" customHeight="1">
      <c r="A38" s="118" t="s">
        <v>116</v>
      </c>
      <c r="B38" s="35" t="s">
        <v>145</v>
      </c>
      <c r="C38" s="35" t="s">
        <v>117</v>
      </c>
      <c r="D38" s="36">
        <v>1400</v>
      </c>
    </row>
    <row r="39" spans="1:4" ht="27" customHeight="1">
      <c r="A39" s="119"/>
      <c r="B39" s="35" t="s">
        <v>146</v>
      </c>
      <c r="C39" s="35" t="s">
        <v>93</v>
      </c>
      <c r="D39" s="36">
        <v>14000</v>
      </c>
    </row>
    <row r="40" spans="1:4" ht="27" customHeight="1">
      <c r="A40" s="119"/>
      <c r="B40" s="49" t="s">
        <v>118</v>
      </c>
      <c r="C40" s="38" t="s">
        <v>76</v>
      </c>
      <c r="D40" s="30">
        <v>1500</v>
      </c>
    </row>
    <row r="41" spans="1:4" ht="27" customHeight="1">
      <c r="A41" s="119"/>
      <c r="B41" s="52" t="s">
        <v>147</v>
      </c>
      <c r="C41" s="52" t="s">
        <v>119</v>
      </c>
      <c r="D41" s="54">
        <v>140</v>
      </c>
    </row>
    <row r="42" spans="1:4" ht="27" customHeight="1">
      <c r="A42" s="119"/>
      <c r="B42" s="52" t="s">
        <v>148</v>
      </c>
      <c r="C42" s="52" t="s">
        <v>120</v>
      </c>
      <c r="D42" s="36">
        <v>1400</v>
      </c>
    </row>
    <row r="43" spans="1:4" ht="27" customHeight="1">
      <c r="A43" s="119"/>
      <c r="B43" s="35" t="s">
        <v>152</v>
      </c>
      <c r="C43" s="35" t="s">
        <v>121</v>
      </c>
      <c r="D43" s="54">
        <v>140</v>
      </c>
    </row>
    <row r="44" spans="1:4" ht="27" customHeight="1">
      <c r="A44" s="119"/>
      <c r="B44" s="35" t="s">
        <v>153</v>
      </c>
      <c r="C44" s="35" t="s">
        <v>122</v>
      </c>
      <c r="D44" s="36">
        <v>1400</v>
      </c>
    </row>
    <row r="45" spans="1:4" ht="27" customHeight="1">
      <c r="A45" s="119"/>
      <c r="B45" s="52" t="s">
        <v>149</v>
      </c>
      <c r="C45" s="35" t="s">
        <v>123</v>
      </c>
      <c r="D45" s="36">
        <v>14000</v>
      </c>
    </row>
    <row r="46" spans="1:4" ht="27" customHeight="1">
      <c r="A46" s="119"/>
      <c r="B46" s="52" t="s">
        <v>150</v>
      </c>
      <c r="C46" s="41"/>
      <c r="D46" s="36">
        <v>7200</v>
      </c>
    </row>
    <row r="47" spans="1:4" ht="27" customHeight="1">
      <c r="A47" s="40" t="s">
        <v>124</v>
      </c>
      <c r="B47" s="53"/>
      <c r="C47" s="35" t="s">
        <v>115</v>
      </c>
      <c r="D47" s="36">
        <v>1400</v>
      </c>
    </row>
    <row r="48" spans="1:4" ht="27" customHeight="1">
      <c r="A48" s="49" t="s">
        <v>125</v>
      </c>
      <c r="B48" s="28"/>
      <c r="C48" s="37"/>
      <c r="D48" s="33">
        <v>190</v>
      </c>
    </row>
    <row r="49" spans="1:4" ht="27" customHeight="1">
      <c r="A49" s="126" t="s">
        <v>126</v>
      </c>
      <c r="B49" s="49" t="s">
        <v>154</v>
      </c>
      <c r="C49" s="126" t="s">
        <v>89</v>
      </c>
      <c r="D49" s="124" t="s">
        <v>127</v>
      </c>
    </row>
    <row r="50" spans="1:4" ht="27" customHeight="1">
      <c r="A50" s="126"/>
      <c r="B50" s="49" t="s">
        <v>155</v>
      </c>
      <c r="C50" s="126"/>
      <c r="D50" s="125"/>
    </row>
    <row r="51" spans="1:4" ht="27" customHeight="1">
      <c r="A51" s="126"/>
      <c r="B51" s="49" t="s">
        <v>156</v>
      </c>
      <c r="C51" s="126"/>
      <c r="D51" s="125"/>
    </row>
    <row r="52" spans="1:4" ht="27" customHeight="1">
      <c r="A52" s="126"/>
      <c r="B52" s="49" t="s">
        <v>157</v>
      </c>
      <c r="C52" s="126"/>
      <c r="D52" s="127"/>
    </row>
    <row r="53" spans="1:4" ht="27" customHeight="1">
      <c r="A53" s="126"/>
      <c r="B53" s="28" t="s">
        <v>94</v>
      </c>
      <c r="C53" s="126"/>
      <c r="D53" s="34" t="s">
        <v>128</v>
      </c>
    </row>
    <row r="54" spans="1:4" ht="27" customHeight="1">
      <c r="A54" s="55" t="s">
        <v>151</v>
      </c>
      <c r="B54" s="39" t="s">
        <v>129</v>
      </c>
      <c r="C54" s="126"/>
      <c r="D54" s="34" t="s">
        <v>130</v>
      </c>
    </row>
    <row r="55" spans="1:4" ht="27" customHeight="1">
      <c r="A55" s="56"/>
      <c r="B55" s="39" t="s">
        <v>131</v>
      </c>
      <c r="C55" s="126"/>
      <c r="D55" s="34" t="s">
        <v>132</v>
      </c>
    </row>
    <row r="56" spans="1:4" ht="27" customHeight="1">
      <c r="A56" s="57" t="s">
        <v>133</v>
      </c>
      <c r="B56" s="49"/>
      <c r="C56" s="126"/>
      <c r="D56" s="34" t="s">
        <v>134</v>
      </c>
    </row>
    <row r="57" spans="1:4" ht="13.5">
      <c r="A57" s="44" t="s">
        <v>135</v>
      </c>
      <c r="B57" s="45"/>
      <c r="C57" s="46"/>
      <c r="D57" s="43"/>
    </row>
    <row r="58" spans="1:4" ht="13.5" customHeight="1">
      <c r="A58" s="133" t="s">
        <v>136</v>
      </c>
      <c r="B58" s="134"/>
      <c r="C58" s="134"/>
      <c r="D58" s="47"/>
    </row>
    <row r="59" spans="1:4" ht="13.5" customHeight="1">
      <c r="A59" s="133" t="s">
        <v>137</v>
      </c>
      <c r="B59" s="134"/>
      <c r="C59" s="134"/>
      <c r="D59" s="47"/>
    </row>
    <row r="60" spans="1:4" ht="54" customHeight="1">
      <c r="A60" s="133" t="s">
        <v>138</v>
      </c>
      <c r="B60" s="134"/>
      <c r="C60" s="134"/>
      <c r="D60" s="47"/>
    </row>
    <row r="61" spans="1:4" ht="54" customHeight="1">
      <c r="A61" s="133" t="s">
        <v>139</v>
      </c>
      <c r="B61" s="134"/>
      <c r="C61" s="134"/>
      <c r="D61" s="47"/>
    </row>
    <row r="62" spans="1:4" ht="13.5" customHeight="1">
      <c r="A62" s="133" t="s">
        <v>140</v>
      </c>
      <c r="B62" s="134"/>
      <c r="C62" s="134"/>
      <c r="D62" s="47"/>
    </row>
    <row r="63" spans="1:4" ht="13.5" customHeight="1">
      <c r="A63" s="135" t="s">
        <v>141</v>
      </c>
      <c r="B63" s="136"/>
      <c r="C63" s="136"/>
      <c r="D63" s="42"/>
    </row>
  </sheetData>
  <sheetProtection/>
  <mergeCells count="20">
    <mergeCell ref="A62:C62"/>
    <mergeCell ref="A63:C63"/>
    <mergeCell ref="A58:C58"/>
    <mergeCell ref="A59:C59"/>
    <mergeCell ref="A60:C60"/>
    <mergeCell ref="A61:C61"/>
    <mergeCell ref="D49:D52"/>
    <mergeCell ref="A38:A46"/>
    <mergeCell ref="D31:D32"/>
    <mergeCell ref="B33:B34"/>
    <mergeCell ref="D33:D34"/>
    <mergeCell ref="C27:C35"/>
    <mergeCell ref="B31:B32"/>
    <mergeCell ref="A18:A26"/>
    <mergeCell ref="C18:C26"/>
    <mergeCell ref="A3:A17"/>
    <mergeCell ref="A36:A37"/>
    <mergeCell ref="A28:A35"/>
    <mergeCell ref="A49:A53"/>
    <mergeCell ref="C49:C56"/>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43"/>
  </sheetPr>
  <dimension ref="A1:AY12"/>
  <sheetViews>
    <sheetView zoomScalePageLayoutView="0" workbookViewId="0" topLeftCell="G1">
      <selection activeCell="J12" sqref="J12"/>
    </sheetView>
  </sheetViews>
  <sheetFormatPr defaultColWidth="9.00390625" defaultRowHeight="12.75"/>
  <cols>
    <col min="1" max="1" width="12.75390625" style="0" bestFit="1" customWidth="1"/>
    <col min="2" max="2" width="5.75390625" style="0" bestFit="1" customWidth="1"/>
    <col min="3" max="3" width="5.75390625" style="0" customWidth="1"/>
    <col min="4" max="6" width="5.75390625" style="0" hidden="1" customWidth="1"/>
    <col min="7" max="7" width="6.625" style="0" customWidth="1"/>
    <col min="8" max="13" width="3.75390625" style="0" bestFit="1" customWidth="1"/>
    <col min="14" max="14" width="9.75390625" style="0" bestFit="1" customWidth="1"/>
    <col min="15" max="15" width="25.375" style="0" bestFit="1" customWidth="1"/>
    <col min="16" max="16" width="23.125" style="0" bestFit="1" customWidth="1"/>
    <col min="17" max="17" width="16.375" style="0" bestFit="1" customWidth="1"/>
    <col min="18" max="18" width="11.875" style="0" bestFit="1" customWidth="1"/>
    <col min="19" max="19" width="14.125" style="0" bestFit="1" customWidth="1"/>
    <col min="20" max="20" width="35.875" style="0" customWidth="1"/>
    <col min="22" max="23" width="5.75390625" style="0" bestFit="1" customWidth="1"/>
    <col min="24" max="24" width="7.75390625" style="0" bestFit="1" customWidth="1"/>
    <col min="26" max="26" width="9.625" style="0" customWidth="1"/>
    <col min="27" max="27" width="24.25390625" style="0" bestFit="1" customWidth="1"/>
    <col min="28" max="28" width="6.875" style="0" bestFit="1" customWidth="1"/>
    <col min="29" max="31" width="3.75390625" style="0" bestFit="1" customWidth="1"/>
    <col min="32" max="32" width="12.25390625" style="0" hidden="1" customWidth="1"/>
    <col min="33" max="35" width="3.75390625" style="0" bestFit="1" customWidth="1"/>
    <col min="36" max="36" width="12.25390625" style="0" hidden="1" customWidth="1"/>
    <col min="37" max="38" width="9.375" style="0" hidden="1" customWidth="1"/>
    <col min="39" max="41" width="3.75390625" style="0" bestFit="1" customWidth="1"/>
    <col min="42" max="42" width="12.25390625" style="0" hidden="1" customWidth="1"/>
    <col min="43" max="45" width="3.75390625" style="0" bestFit="1" customWidth="1"/>
    <col min="46" max="46" width="12.25390625" style="0" hidden="1" customWidth="1"/>
    <col min="47" max="47" width="8.25390625" style="0" hidden="1" customWidth="1"/>
    <col min="48" max="48" width="9.75390625" style="0" bestFit="1" customWidth="1"/>
    <col min="49" max="49" width="16.375" style="0" bestFit="1" customWidth="1"/>
    <col min="50" max="50" width="25.375" style="0" bestFit="1" customWidth="1"/>
    <col min="51" max="51" width="20.375" style="0" customWidth="1"/>
  </cols>
  <sheetData>
    <row r="1" spans="2:6" ht="14.25">
      <c r="B1" s="100" t="s">
        <v>193</v>
      </c>
      <c r="C1" s="100"/>
      <c r="D1" s="100"/>
      <c r="E1" s="100"/>
      <c r="F1" s="100"/>
    </row>
    <row r="2" spans="2:6" ht="14.25">
      <c r="B2" s="101" t="s">
        <v>194</v>
      </c>
      <c r="C2" s="101"/>
      <c r="D2" s="101"/>
      <c r="E2" s="101"/>
      <c r="F2" s="101"/>
    </row>
    <row r="5" spans="2:51" ht="12.75">
      <c r="B5">
        <v>1</v>
      </c>
      <c r="C5">
        <v>2</v>
      </c>
      <c r="D5">
        <v>3</v>
      </c>
      <c r="E5">
        <v>4</v>
      </c>
      <c r="F5">
        <v>5</v>
      </c>
      <c r="G5">
        <v>6</v>
      </c>
      <c r="H5">
        <v>7</v>
      </c>
      <c r="I5">
        <v>8</v>
      </c>
      <c r="J5">
        <v>9</v>
      </c>
      <c r="K5">
        <v>10</v>
      </c>
      <c r="L5">
        <v>11</v>
      </c>
      <c r="M5">
        <v>12</v>
      </c>
      <c r="N5">
        <v>13</v>
      </c>
      <c r="O5">
        <v>14</v>
      </c>
      <c r="P5">
        <v>15</v>
      </c>
      <c r="Q5">
        <v>16</v>
      </c>
      <c r="R5">
        <v>17</v>
      </c>
      <c r="S5">
        <v>18</v>
      </c>
      <c r="T5">
        <v>19</v>
      </c>
      <c r="U5">
        <v>20</v>
      </c>
      <c r="V5">
        <v>21</v>
      </c>
      <c r="W5">
        <v>22</v>
      </c>
      <c r="X5">
        <v>23</v>
      </c>
      <c r="Y5">
        <v>24</v>
      </c>
      <c r="Z5">
        <v>25</v>
      </c>
      <c r="AA5">
        <v>26</v>
      </c>
      <c r="AB5">
        <v>27</v>
      </c>
      <c r="AC5">
        <v>28</v>
      </c>
      <c r="AD5">
        <v>29</v>
      </c>
      <c r="AE5">
        <v>30</v>
      </c>
      <c r="AF5">
        <v>31</v>
      </c>
      <c r="AG5">
        <v>32</v>
      </c>
      <c r="AH5">
        <v>33</v>
      </c>
      <c r="AI5">
        <v>34</v>
      </c>
      <c r="AJ5">
        <v>35</v>
      </c>
      <c r="AK5">
        <v>36</v>
      </c>
      <c r="AL5">
        <v>37</v>
      </c>
      <c r="AM5">
        <v>38</v>
      </c>
      <c r="AN5">
        <v>39</v>
      </c>
      <c r="AO5">
        <v>40</v>
      </c>
      <c r="AP5">
        <v>41</v>
      </c>
      <c r="AQ5">
        <v>42</v>
      </c>
      <c r="AR5">
        <v>43</v>
      </c>
      <c r="AS5">
        <v>44</v>
      </c>
      <c r="AT5">
        <v>45</v>
      </c>
      <c r="AU5">
        <v>46</v>
      </c>
      <c r="AV5">
        <v>47</v>
      </c>
      <c r="AW5">
        <v>48</v>
      </c>
      <c r="AX5">
        <v>49</v>
      </c>
      <c r="AY5">
        <v>50</v>
      </c>
    </row>
    <row r="6" spans="2:51" ht="12.75">
      <c r="B6" s="149" t="s">
        <v>182</v>
      </c>
      <c r="C6" s="142" t="s">
        <v>205</v>
      </c>
      <c r="D6" s="144" t="s">
        <v>29</v>
      </c>
      <c r="E6" s="144" t="s">
        <v>30</v>
      </c>
      <c r="F6" s="144" t="s">
        <v>31</v>
      </c>
      <c r="G6" s="137" t="s">
        <v>184</v>
      </c>
      <c r="H6" s="138"/>
      <c r="I6" s="138"/>
      <c r="J6" s="139"/>
      <c r="K6" s="146" t="s">
        <v>54</v>
      </c>
      <c r="L6" s="147"/>
      <c r="M6" s="148"/>
      <c r="N6" s="140" t="s">
        <v>57</v>
      </c>
      <c r="O6" s="140" t="s">
        <v>69</v>
      </c>
      <c r="P6" s="140" t="s">
        <v>70</v>
      </c>
      <c r="Q6" s="84" t="s">
        <v>186</v>
      </c>
      <c r="R6" s="82"/>
      <c r="S6" s="150" t="s">
        <v>48</v>
      </c>
      <c r="T6" s="150" t="s">
        <v>1</v>
      </c>
      <c r="U6" s="150" t="s">
        <v>2</v>
      </c>
      <c r="V6" s="144" t="s">
        <v>189</v>
      </c>
      <c r="W6" s="144" t="s">
        <v>190</v>
      </c>
      <c r="X6" s="144" t="s">
        <v>191</v>
      </c>
      <c r="Y6" s="150" t="s">
        <v>4</v>
      </c>
      <c r="Z6" s="140" t="s">
        <v>10</v>
      </c>
      <c r="AA6" s="140"/>
      <c r="AB6" s="140"/>
      <c r="AC6" s="137" t="s">
        <v>199</v>
      </c>
      <c r="AD6" s="138"/>
      <c r="AE6" s="139"/>
      <c r="AF6" s="21"/>
      <c r="AG6" s="137" t="s">
        <v>200</v>
      </c>
      <c r="AH6" s="138"/>
      <c r="AI6" s="139"/>
      <c r="AJ6" s="21"/>
      <c r="AK6" s="23"/>
      <c r="AL6" s="20"/>
      <c r="AM6" s="137" t="s">
        <v>68</v>
      </c>
      <c r="AN6" s="138"/>
      <c r="AO6" s="139"/>
      <c r="AP6" s="21"/>
      <c r="AQ6" s="137" t="s">
        <v>67</v>
      </c>
      <c r="AR6" s="138"/>
      <c r="AS6" s="139"/>
      <c r="AT6" s="20"/>
      <c r="AU6" s="20"/>
      <c r="AV6" s="141" t="s">
        <v>73</v>
      </c>
      <c r="AW6" s="140" t="s">
        <v>58</v>
      </c>
      <c r="AX6" s="140" t="s">
        <v>18</v>
      </c>
      <c r="AY6" s="140" t="s">
        <v>66</v>
      </c>
    </row>
    <row r="7" spans="2:51" ht="12.75">
      <c r="B7" s="149"/>
      <c r="C7" s="143"/>
      <c r="D7" s="145"/>
      <c r="E7" s="145"/>
      <c r="F7" s="145"/>
      <c r="G7" s="80" t="s">
        <v>72</v>
      </c>
      <c r="H7" s="81" t="s">
        <v>41</v>
      </c>
      <c r="I7" s="81" t="s">
        <v>55</v>
      </c>
      <c r="J7" s="81" t="s">
        <v>56</v>
      </c>
      <c r="K7" s="16" t="s">
        <v>41</v>
      </c>
      <c r="L7" s="16" t="s">
        <v>55</v>
      </c>
      <c r="M7" s="16" t="s">
        <v>56</v>
      </c>
      <c r="N7" s="140"/>
      <c r="O7" s="140"/>
      <c r="P7" s="140"/>
      <c r="Q7" s="85" t="s">
        <v>185</v>
      </c>
      <c r="R7" s="83" t="s">
        <v>46</v>
      </c>
      <c r="S7" s="140"/>
      <c r="T7" s="140"/>
      <c r="U7" s="140"/>
      <c r="V7" s="145"/>
      <c r="W7" s="145"/>
      <c r="X7" s="145"/>
      <c r="Y7" s="140"/>
      <c r="Z7" s="20" t="s">
        <v>7</v>
      </c>
      <c r="AA7" s="20" t="s">
        <v>8</v>
      </c>
      <c r="AB7" s="20" t="s">
        <v>9</v>
      </c>
      <c r="AC7" s="22" t="s">
        <v>41</v>
      </c>
      <c r="AD7" s="22" t="s">
        <v>40</v>
      </c>
      <c r="AE7" s="22" t="s">
        <v>42</v>
      </c>
      <c r="AF7" s="22"/>
      <c r="AG7" s="22" t="s">
        <v>41</v>
      </c>
      <c r="AH7" s="22" t="s">
        <v>40</v>
      </c>
      <c r="AI7" s="22" t="s">
        <v>42</v>
      </c>
      <c r="AJ7" s="22"/>
      <c r="AK7" s="22"/>
      <c r="AL7" s="22"/>
      <c r="AM7" s="22" t="s">
        <v>41</v>
      </c>
      <c r="AN7" s="22" t="s">
        <v>40</v>
      </c>
      <c r="AO7" s="22" t="s">
        <v>42</v>
      </c>
      <c r="AP7" s="22"/>
      <c r="AQ7" s="22" t="s">
        <v>41</v>
      </c>
      <c r="AR7" s="22" t="s">
        <v>40</v>
      </c>
      <c r="AS7" s="22" t="s">
        <v>42</v>
      </c>
      <c r="AT7" s="22"/>
      <c r="AU7" s="22"/>
      <c r="AV7" s="140"/>
      <c r="AW7" s="140"/>
      <c r="AX7" s="140"/>
      <c r="AY7" s="140"/>
    </row>
    <row r="8" spans="1:51" ht="39" customHeight="1">
      <c r="A8" s="71" t="s">
        <v>177</v>
      </c>
      <c r="B8" s="74">
        <v>1</v>
      </c>
      <c r="C8" s="16" t="s">
        <v>204</v>
      </c>
      <c r="D8" s="16" t="str">
        <f>IF($C8="新規","○","")</f>
        <v>○</v>
      </c>
      <c r="E8" s="16">
        <f>IF($C8="更新","○","")</f>
      </c>
      <c r="F8" s="16">
        <f>IF($C8="変更","○","")</f>
      </c>
      <c r="G8" s="75"/>
      <c r="H8" s="76"/>
      <c r="I8" s="76"/>
      <c r="J8" s="76"/>
      <c r="K8" s="77"/>
      <c r="L8" s="77"/>
      <c r="M8" s="77"/>
      <c r="N8" s="82" t="s">
        <v>59</v>
      </c>
      <c r="O8" s="82" t="s">
        <v>60</v>
      </c>
      <c r="P8" s="77" t="s">
        <v>178</v>
      </c>
      <c r="Q8" s="77" t="s">
        <v>187</v>
      </c>
      <c r="R8" s="77" t="s">
        <v>188</v>
      </c>
      <c r="S8" s="77" t="s">
        <v>179</v>
      </c>
      <c r="T8" s="78" t="s">
        <v>181</v>
      </c>
      <c r="U8" s="78" t="s">
        <v>203</v>
      </c>
      <c r="V8" s="97"/>
      <c r="W8" s="97" t="s">
        <v>192</v>
      </c>
      <c r="X8" s="97" t="s">
        <v>192</v>
      </c>
      <c r="Y8" s="77" t="s">
        <v>183</v>
      </c>
      <c r="Z8" s="78" t="s">
        <v>202</v>
      </c>
      <c r="AA8" s="78" t="s">
        <v>201</v>
      </c>
      <c r="AB8" s="78" t="s">
        <v>180</v>
      </c>
      <c r="AC8" s="77">
        <v>24</v>
      </c>
      <c r="AD8" s="77">
        <v>4</v>
      </c>
      <c r="AE8" s="77">
        <v>1</v>
      </c>
      <c r="AF8" s="86">
        <f>IF(AE8="","",DATE(AC8+88,AD8,AE8))</f>
        <v>41000</v>
      </c>
      <c r="AG8" s="77">
        <v>24</v>
      </c>
      <c r="AH8" s="77">
        <v>4</v>
      </c>
      <c r="AI8" s="77">
        <v>7</v>
      </c>
      <c r="AJ8" s="86">
        <f>IF(AI8="","",DATE(AG8+88,AH8,AI8))</f>
        <v>41006</v>
      </c>
      <c r="AK8" s="87">
        <f>IF(AF8="","",AJ8-AF8+1)</f>
        <v>7</v>
      </c>
      <c r="AL8" s="87">
        <f>IF(AK8&gt;=365,"",AK8)</f>
        <v>7</v>
      </c>
      <c r="AM8" s="77">
        <v>24</v>
      </c>
      <c r="AN8" s="77">
        <v>4</v>
      </c>
      <c r="AO8" s="77">
        <v>1</v>
      </c>
      <c r="AP8" s="86">
        <f>IF(AO8="","",DATE(AM8+88,AN8,AO8))</f>
        <v>41000</v>
      </c>
      <c r="AQ8" s="77">
        <v>24</v>
      </c>
      <c r="AR8" s="77">
        <v>4</v>
      </c>
      <c r="AS8" s="77">
        <v>1</v>
      </c>
      <c r="AT8" s="88">
        <f>IF(AS8="","",DATE(AQ8+88,AR8,AS8))</f>
        <v>41000</v>
      </c>
      <c r="AU8" s="87">
        <f>IF(AP8="","",AT8-AP8+1)</f>
        <v>1</v>
      </c>
      <c r="AV8" s="77" t="s">
        <v>63</v>
      </c>
      <c r="AW8" s="77" t="s">
        <v>64</v>
      </c>
      <c r="AX8" s="77" t="s">
        <v>65</v>
      </c>
      <c r="AY8" s="96"/>
    </row>
    <row r="9" spans="1:51" ht="39" customHeight="1">
      <c r="A9" s="71"/>
      <c r="B9" s="89">
        <v>2</v>
      </c>
      <c r="C9" s="81"/>
      <c r="D9" s="16">
        <f>IF($C9="新規","○","")</f>
      </c>
      <c r="E9" s="16">
        <f>IF($C9="更新","○","")</f>
      </c>
      <c r="F9" s="16">
        <f>IF($C9="変更","○","")</f>
      </c>
      <c r="G9" s="93"/>
      <c r="H9" s="93"/>
      <c r="I9" s="93"/>
      <c r="J9" s="93"/>
      <c r="K9" s="79"/>
      <c r="L9" s="79"/>
      <c r="M9" s="79"/>
      <c r="N9" s="94"/>
      <c r="O9" s="94"/>
      <c r="P9" s="94"/>
      <c r="Q9" s="94"/>
      <c r="R9" s="94"/>
      <c r="S9" s="94"/>
      <c r="T9" s="79"/>
      <c r="U9" s="79"/>
      <c r="V9" s="98"/>
      <c r="W9" s="98"/>
      <c r="X9" s="98"/>
      <c r="Y9" s="79"/>
      <c r="Z9" s="79"/>
      <c r="AA9" s="79"/>
      <c r="AB9" s="79"/>
      <c r="AC9" s="79"/>
      <c r="AD9" s="79"/>
      <c r="AE9" s="79"/>
      <c r="AF9" s="90"/>
      <c r="AG9" s="79"/>
      <c r="AH9" s="79"/>
      <c r="AI9" s="79"/>
      <c r="AJ9" s="90"/>
      <c r="AK9" s="91"/>
      <c r="AL9" s="91"/>
      <c r="AM9" s="79"/>
      <c r="AN9" s="79"/>
      <c r="AO9" s="79"/>
      <c r="AP9" s="90"/>
      <c r="AQ9" s="79"/>
      <c r="AR9" s="79"/>
      <c r="AS9" s="79"/>
      <c r="AT9" s="92"/>
      <c r="AU9" s="91"/>
      <c r="AV9" s="94"/>
      <c r="AW9" s="94"/>
      <c r="AX9" s="94"/>
      <c r="AY9" s="95"/>
    </row>
    <row r="10" spans="2:51" ht="39" customHeight="1">
      <c r="B10" s="89">
        <v>3</v>
      </c>
      <c r="C10" s="81" t="s">
        <v>206</v>
      </c>
      <c r="D10" s="16">
        <f>IF($C10="新規","○","")</f>
      </c>
      <c r="E10" s="16">
        <f>IF($C10="更新","○","")</f>
      </c>
      <c r="F10" s="16" t="str">
        <f>IF($C10="変更","○","")</f>
        <v>○</v>
      </c>
      <c r="G10" s="93"/>
      <c r="H10" s="93"/>
      <c r="I10" s="93"/>
      <c r="J10" s="93"/>
      <c r="K10" s="79"/>
      <c r="L10" s="79"/>
      <c r="M10" s="79"/>
      <c r="N10" s="94"/>
      <c r="O10" s="94"/>
      <c r="P10" s="94"/>
      <c r="Q10" s="94"/>
      <c r="R10" s="94"/>
      <c r="S10" s="94"/>
      <c r="T10" s="79"/>
      <c r="U10" s="79"/>
      <c r="V10" s="98"/>
      <c r="W10" s="98"/>
      <c r="X10" s="98"/>
      <c r="Y10" s="79"/>
      <c r="Z10" s="79"/>
      <c r="AA10" s="79"/>
      <c r="AB10" s="79"/>
      <c r="AC10" s="79"/>
      <c r="AD10" s="79"/>
      <c r="AE10" s="79"/>
      <c r="AF10" s="90">
        <f>IF(AE10="","",DATE(AC10+88,AD10,AE10))</f>
      </c>
      <c r="AG10" s="79"/>
      <c r="AH10" s="79"/>
      <c r="AI10" s="79"/>
      <c r="AJ10" s="90">
        <f>IF(AI10="","",DATE(AG10+88,AH10,AI10))</f>
      </c>
      <c r="AK10" s="91">
        <f>IF(AF10="","",AJ10-AF10+1)</f>
      </c>
      <c r="AL10" s="91">
        <f>IF(AK10&gt;=365,"",AK10)</f>
      </c>
      <c r="AM10" s="79"/>
      <c r="AN10" s="79"/>
      <c r="AO10" s="79"/>
      <c r="AP10" s="90">
        <f>IF(AO10="","",DATE(AM10+88,AN10,AO10))</f>
      </c>
      <c r="AQ10" s="79"/>
      <c r="AR10" s="79"/>
      <c r="AS10" s="79"/>
      <c r="AT10" s="92">
        <f>IF(AS10="","",DATE(AQ10+88,AR10,AS10))</f>
      </c>
      <c r="AU10" s="91">
        <f>IF(AP10="","",AT10-AP10+1)</f>
      </c>
      <c r="AV10" s="94"/>
      <c r="AW10" s="94"/>
      <c r="AX10" s="94"/>
      <c r="AY10" s="95"/>
    </row>
    <row r="11" spans="2:51" ht="39" customHeight="1">
      <c r="B11" s="89">
        <v>4</v>
      </c>
      <c r="C11" s="81"/>
      <c r="D11" s="16">
        <f>IF($C11="新規","○","")</f>
      </c>
      <c r="E11" s="16">
        <f>IF($C11="更新","○","")</f>
      </c>
      <c r="F11" s="16">
        <f>IF($C11="変更","○","")</f>
      </c>
      <c r="G11" s="93"/>
      <c r="H11" s="93"/>
      <c r="I11" s="93"/>
      <c r="J11" s="93"/>
      <c r="K11" s="79"/>
      <c r="L11" s="79"/>
      <c r="M11" s="79"/>
      <c r="N11" s="94"/>
      <c r="O11" s="94"/>
      <c r="P11" s="94"/>
      <c r="Q11" s="94"/>
      <c r="R11" s="94"/>
      <c r="S11" s="94"/>
      <c r="T11" s="79"/>
      <c r="U11" s="79"/>
      <c r="V11" s="98"/>
      <c r="W11" s="98"/>
      <c r="X11" s="98"/>
      <c r="Y11" s="79"/>
      <c r="Z11" s="79"/>
      <c r="AA11" s="79"/>
      <c r="AB11" s="79"/>
      <c r="AC11" s="79"/>
      <c r="AD11" s="79"/>
      <c r="AE11" s="79"/>
      <c r="AF11" s="90">
        <f>IF(AE11="","",DATE(AC11+88,AD11,AE11))</f>
      </c>
      <c r="AG11" s="79"/>
      <c r="AH11" s="79"/>
      <c r="AI11" s="79"/>
      <c r="AJ11" s="90">
        <f>IF(AI11="","",DATE(AG11+88,AH11,AI11))</f>
      </c>
      <c r="AK11" s="91">
        <f>IF(AF11="","",AJ11-AF11+1)</f>
      </c>
      <c r="AL11" s="91">
        <f>IF(AK11&gt;=365,"",AK11)</f>
      </c>
      <c r="AM11" s="79"/>
      <c r="AN11" s="79"/>
      <c r="AO11" s="79"/>
      <c r="AP11" s="90">
        <f>IF(AO11="","",DATE(AM11+88,AN11,AO11))</f>
      </c>
      <c r="AQ11" s="79"/>
      <c r="AR11" s="79"/>
      <c r="AS11" s="79"/>
      <c r="AT11" s="92">
        <f>IF(AS11="","",DATE(AQ11+88,AR11,AS11))</f>
      </c>
      <c r="AU11" s="91">
        <f>IF(AP11="","",AT11-AP11+1)</f>
      </c>
      <c r="AV11" s="94"/>
      <c r="AW11" s="94"/>
      <c r="AX11" s="94"/>
      <c r="AY11" s="95"/>
    </row>
    <row r="12" spans="2:51" ht="39" customHeight="1">
      <c r="B12" s="89">
        <v>5</v>
      </c>
      <c r="C12" s="81"/>
      <c r="D12" s="16">
        <f>IF($C12="新規","○","")</f>
      </c>
      <c r="E12" s="16">
        <f>IF($C12="更新","○","")</f>
      </c>
      <c r="F12" s="16">
        <f>IF($C12="変更","○","")</f>
      </c>
      <c r="G12" s="93"/>
      <c r="H12" s="93"/>
      <c r="I12" s="93"/>
      <c r="J12" s="93"/>
      <c r="K12" s="79"/>
      <c r="L12" s="79"/>
      <c r="M12" s="79"/>
      <c r="N12" s="94"/>
      <c r="O12" s="94"/>
      <c r="P12" s="94"/>
      <c r="Q12" s="94"/>
      <c r="R12" s="94"/>
      <c r="S12" s="94"/>
      <c r="T12" s="79"/>
      <c r="U12" s="79"/>
      <c r="V12" s="98"/>
      <c r="W12" s="98"/>
      <c r="X12" s="98"/>
      <c r="Y12" s="79"/>
      <c r="Z12" s="79"/>
      <c r="AA12" s="79"/>
      <c r="AB12" s="79"/>
      <c r="AC12" s="79"/>
      <c r="AD12" s="79"/>
      <c r="AE12" s="79"/>
      <c r="AF12" s="90">
        <f>IF(AE12="","",DATE(AC12+88,AD12,AE12))</f>
      </c>
      <c r="AG12" s="79"/>
      <c r="AH12" s="79"/>
      <c r="AI12" s="79"/>
      <c r="AJ12" s="90">
        <f>IF(AI12="","",DATE(AG12+88,AH12,AI12))</f>
      </c>
      <c r="AK12" s="91">
        <f>IF(AF12="","",AJ12-AF12+1)</f>
      </c>
      <c r="AL12" s="91">
        <f>IF(AK12&gt;=365,"",AK12)</f>
      </c>
      <c r="AM12" s="79"/>
      <c r="AN12" s="79"/>
      <c r="AO12" s="79"/>
      <c r="AP12" s="90">
        <f>IF(AO12="","",DATE(AM12+88,AN12,AO12))</f>
      </c>
      <c r="AQ12" s="79"/>
      <c r="AR12" s="79"/>
      <c r="AS12" s="79"/>
      <c r="AT12" s="92">
        <f>IF(AS12="","",DATE(AQ12+88,AR12,AS12))</f>
      </c>
      <c r="AU12" s="91">
        <f>IF(AP12="","",AT12-AP12+1)</f>
      </c>
      <c r="AV12" s="94"/>
      <c r="AW12" s="94"/>
      <c r="AX12" s="94"/>
      <c r="AY12" s="95"/>
    </row>
  </sheetData>
  <sheetProtection/>
  <mergeCells count="26">
    <mergeCell ref="G6:J6"/>
    <mergeCell ref="B6:B7"/>
    <mergeCell ref="AQ6:AS6"/>
    <mergeCell ref="AM6:AO6"/>
    <mergeCell ref="Y6:Y7"/>
    <mergeCell ref="AC6:AE6"/>
    <mergeCell ref="U6:U7"/>
    <mergeCell ref="S6:S7"/>
    <mergeCell ref="T6:T7"/>
    <mergeCell ref="N6:N7"/>
    <mergeCell ref="P6:P7"/>
    <mergeCell ref="K6:M6"/>
    <mergeCell ref="Z6:AB6"/>
    <mergeCell ref="V6:V7"/>
    <mergeCell ref="W6:W7"/>
    <mergeCell ref="X6:X7"/>
    <mergeCell ref="AG6:AI6"/>
    <mergeCell ref="AY6:AY7"/>
    <mergeCell ref="AW6:AW7"/>
    <mergeCell ref="AX6:AX7"/>
    <mergeCell ref="AV6:AV7"/>
    <mergeCell ref="C6:C7"/>
    <mergeCell ref="D6:D7"/>
    <mergeCell ref="E6:E7"/>
    <mergeCell ref="F6:F7"/>
    <mergeCell ref="O6:O7"/>
  </mergeCells>
  <dataValidations count="3">
    <dataValidation allowBlank="1" showInputMessage="1" showErrorMessage="1" imeMode="halfAlpha" sqref="H8:N8 N9:N12 S8 AM8:AO8 AC8:AE8 AG8:AI8 AQ8:AS8"/>
    <dataValidation type="list" allowBlank="1" showInputMessage="1" showErrorMessage="1" sqref="V8:X12">
      <formula1>"○"</formula1>
    </dataValidation>
    <dataValidation type="list" allowBlank="1" showInputMessage="1" showErrorMessage="1" sqref="C8:C12">
      <formula1>"新規,更新,変更"</formula1>
    </dataValidation>
  </dataValidation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1"/>
  </sheetPr>
  <dimension ref="A1:BC49"/>
  <sheetViews>
    <sheetView tabSelected="1" view="pageBreakPreview" zoomScaleSheetLayoutView="100" zoomScalePageLayoutView="0" workbookViewId="0" topLeftCell="A1">
      <selection activeCell="AD5" sqref="AD5"/>
    </sheetView>
  </sheetViews>
  <sheetFormatPr defaultColWidth="9.00390625" defaultRowHeight="12.75"/>
  <cols>
    <col min="1" max="1" width="9.125" style="1" customWidth="1"/>
    <col min="2" max="2" width="2.25390625" style="1" customWidth="1"/>
    <col min="3" max="6" width="2.875" style="1" customWidth="1"/>
    <col min="7" max="7" width="2.25390625" style="1" customWidth="1"/>
    <col min="8" max="36" width="2.75390625" style="1" customWidth="1"/>
    <col min="37" max="37" width="3.125" style="1" customWidth="1"/>
    <col min="38" max="60" width="2.75390625" style="1" customWidth="1"/>
    <col min="61" max="16384" width="9.125" style="1" customWidth="1"/>
  </cols>
  <sheetData>
    <row r="1" spans="2:37" ht="12.75">
      <c r="B1" s="72" t="s">
        <v>0</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row>
    <row r="2" spans="2:37" ht="12.75">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row>
    <row r="3" spans="1:37" ht="19.5" customHeight="1">
      <c r="A3" s="24">
        <v>2</v>
      </c>
      <c r="B3" s="72"/>
      <c r="C3" s="72"/>
      <c r="D3" s="72"/>
      <c r="E3" s="72"/>
      <c r="F3" s="72"/>
      <c r="G3" s="72"/>
      <c r="H3" s="72"/>
      <c r="I3" s="72"/>
      <c r="J3" s="72"/>
      <c r="K3" s="72"/>
      <c r="L3" s="175" t="s">
        <v>36</v>
      </c>
      <c r="M3" s="176"/>
      <c r="N3" s="176"/>
      <c r="O3" s="176"/>
      <c r="P3" s="176"/>
      <c r="Q3" s="234" t="s">
        <v>37</v>
      </c>
      <c r="R3" s="176"/>
      <c r="S3" s="176"/>
      <c r="T3" s="176"/>
      <c r="U3" s="176"/>
      <c r="V3" s="178" t="s">
        <v>38</v>
      </c>
      <c r="W3" s="176"/>
      <c r="X3" s="108"/>
      <c r="Y3" s="73"/>
      <c r="Z3" s="109"/>
      <c r="AA3" s="152">
        <f>IF(VLOOKUP($A$3,'入力フォーム'!$B$8:$AY$1480,3,0)=0,"",(VLOOKUP($A$3,'入力フォーム'!$B$8:$AY$1480,3,0)))</f>
      </c>
      <c r="AB3" s="152">
        <f>IF(VLOOKUP($A$3,'入力フォーム'!$B$8:$AY$1480,4,0)=0,"",(VLOOKUP($A$3,'入力フォーム'!$B$8:$AY$1480,4,0)))</f>
      </c>
      <c r="AC3" s="152">
        <f>IF(VLOOKUP($A$3,'入力フォーム'!$B$8:$AY$1480,5,0)=0,"",(VLOOKUP($A$3,'入力フォーム'!$B$8:$AY$1480,5,0)))</f>
      </c>
      <c r="AD3" s="192" t="s">
        <v>39</v>
      </c>
      <c r="AE3" s="193"/>
      <c r="AF3" s="193"/>
      <c r="AG3" s="193"/>
      <c r="AH3" s="196">
        <f>IF(VLOOKUP($A$3,'入力フォーム'!$B$8:$AY$1480,6,0)=0,"",(VLOOKUP($A$3,'入力フォーム'!$B$8:$AY$1480,6,0)))</f>
      </c>
      <c r="AI3" s="196"/>
      <c r="AJ3" s="196"/>
      <c r="AK3" s="110" t="s">
        <v>43</v>
      </c>
    </row>
    <row r="4" spans="2:37" ht="19.5" customHeight="1">
      <c r="B4" s="73"/>
      <c r="C4" s="73"/>
      <c r="D4" s="73"/>
      <c r="E4" s="73"/>
      <c r="F4" s="73"/>
      <c r="G4" s="73"/>
      <c r="H4" s="73"/>
      <c r="I4" s="73"/>
      <c r="J4" s="73"/>
      <c r="K4" s="73"/>
      <c r="L4" s="176"/>
      <c r="M4" s="176"/>
      <c r="N4" s="176"/>
      <c r="O4" s="176"/>
      <c r="P4" s="176"/>
      <c r="Q4" s="177" t="s">
        <v>21</v>
      </c>
      <c r="R4" s="176"/>
      <c r="S4" s="176"/>
      <c r="T4" s="176"/>
      <c r="U4" s="176"/>
      <c r="V4" s="176"/>
      <c r="W4" s="176"/>
      <c r="X4" s="108"/>
      <c r="Y4" s="109"/>
      <c r="Z4" s="109"/>
      <c r="AA4" s="153"/>
      <c r="AB4" s="153"/>
      <c r="AC4" s="153"/>
      <c r="AD4" s="194" t="s">
        <v>213</v>
      </c>
      <c r="AE4" s="195"/>
      <c r="AF4" s="15">
        <f>IF(VLOOKUP($A$3,'入力フォーム'!$B$8:$AY$1480,7,0)=0,"",(VLOOKUP($A$3,'入力フォーム'!$B$8:$AY$1480,7,0)))</f>
      </c>
      <c r="AG4" s="15" t="s">
        <v>41</v>
      </c>
      <c r="AH4" s="15">
        <f>IF(VLOOKUP($A$3,'入力フォーム'!$B$8:$AY$1480,8,0)=0,"",(VLOOKUP($A$3,'入力フォーム'!$B$8:$AY$1480,8,0)))</f>
      </c>
      <c r="AI4" s="15" t="s">
        <v>40</v>
      </c>
      <c r="AJ4" s="15">
        <f>IF(VLOOKUP($A$3,'入力フォーム'!$B$8:$AY$1480,9,0)=0,"",(VLOOKUP($A$3,'入力フォーム'!$B$8:$AY$1480,9,0)))</f>
      </c>
      <c r="AK4" s="111" t="s">
        <v>42</v>
      </c>
    </row>
    <row r="5" spans="2:37" ht="12.75">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row>
    <row r="6" spans="2:37" ht="12.75">
      <c r="B6" s="73"/>
      <c r="C6" s="73"/>
      <c r="D6" s="179" t="s">
        <v>44</v>
      </c>
      <c r="E6" s="179"/>
      <c r="F6" s="179"/>
      <c r="G6" s="179"/>
      <c r="H6" s="179"/>
      <c r="I6" s="179"/>
      <c r="J6" s="179"/>
      <c r="K6" s="107"/>
      <c r="L6" s="73"/>
      <c r="M6" s="73"/>
      <c r="N6" s="73"/>
      <c r="O6" s="73"/>
      <c r="P6" s="73"/>
      <c r="Q6" s="73"/>
      <c r="R6" s="73"/>
      <c r="S6" s="73"/>
      <c r="T6" s="73"/>
      <c r="U6" s="73"/>
      <c r="V6" s="73"/>
      <c r="W6" s="73"/>
      <c r="X6" s="73"/>
      <c r="Y6" s="73"/>
      <c r="Z6" s="73"/>
      <c r="AA6" s="73"/>
      <c r="AB6" s="73"/>
      <c r="AC6" s="73"/>
      <c r="AD6" s="73"/>
      <c r="AE6" s="73"/>
      <c r="AF6" s="73"/>
      <c r="AG6" s="73"/>
      <c r="AH6" s="73"/>
      <c r="AI6" s="73"/>
      <c r="AJ6" s="73"/>
      <c r="AK6" s="73"/>
    </row>
    <row r="7" spans="2:37" ht="12.75">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197" t="s">
        <v>213</v>
      </c>
      <c r="AE7" s="197"/>
      <c r="AF7" s="104">
        <f>IF(VLOOKUP($A$3,'入力フォーム'!$B$8:$AY$1480,10,0)=0,"",(VLOOKUP($A$3,'入力フォーム'!$B$8:$AY$1480,10,0)))</f>
      </c>
      <c r="AG7" s="104" t="s">
        <v>41</v>
      </c>
      <c r="AH7" s="104">
        <f>IF(VLOOKUP($A$3,'入力フォーム'!$B$8:$AY$1480,11,0)=0,"",(VLOOKUP($A$3,'入力フォーム'!$B$8:$AY$1480,11,0)))</f>
      </c>
      <c r="AI7" s="104" t="s">
        <v>40</v>
      </c>
      <c r="AJ7" s="104">
        <f>IF(VLOOKUP($A$3,'入力フォーム'!$B$8:$AY$1480,12,0)=0,"",(VLOOKUP($A$3,'入力フォーム'!$B$8:$AY$1480,12,0)))</f>
      </c>
      <c r="AK7" s="104" t="s">
        <v>42</v>
      </c>
    </row>
    <row r="8" spans="2:37" ht="12.75">
      <c r="B8" s="73"/>
      <c r="C8" s="73"/>
      <c r="D8" s="73"/>
      <c r="E8" s="73"/>
      <c r="F8" s="73"/>
      <c r="G8" s="73"/>
      <c r="H8" s="73"/>
      <c r="I8" s="73"/>
      <c r="J8" s="73"/>
      <c r="K8" s="73"/>
      <c r="L8" s="73"/>
      <c r="M8" s="73"/>
      <c r="N8" s="73"/>
      <c r="O8" s="73"/>
      <c r="P8" s="73"/>
      <c r="Q8" s="73"/>
      <c r="R8" s="73"/>
      <c r="S8" s="73"/>
      <c r="T8" s="73"/>
      <c r="U8" s="104" t="s">
        <v>195</v>
      </c>
      <c r="V8" s="200">
        <f>IF(VLOOKUP($A$3,'入力フォーム'!$B$8:$AY$1480,13,0)=0,"",(VLOOKUP($A$3,'入力フォーム'!$B$8:$AY$1480,13,0)))</f>
      </c>
      <c r="W8" s="200"/>
      <c r="X8" s="200"/>
      <c r="Y8" s="200"/>
      <c r="Z8" s="200"/>
      <c r="AA8" s="200"/>
      <c r="AB8" s="73"/>
      <c r="AC8" s="73"/>
      <c r="AD8" s="73"/>
      <c r="AE8" s="73"/>
      <c r="AF8" s="73"/>
      <c r="AG8" s="73"/>
      <c r="AH8" s="73"/>
      <c r="AI8" s="73"/>
      <c r="AJ8" s="73"/>
      <c r="AK8" s="73"/>
    </row>
    <row r="9" spans="2:37" ht="19.5" customHeight="1">
      <c r="B9" s="73"/>
      <c r="C9" s="73"/>
      <c r="D9" s="73"/>
      <c r="E9" s="73"/>
      <c r="F9" s="73"/>
      <c r="G9" s="73"/>
      <c r="H9" s="73"/>
      <c r="I9" s="73"/>
      <c r="J9" s="73"/>
      <c r="K9" s="73"/>
      <c r="L9" s="73"/>
      <c r="M9" s="73"/>
      <c r="N9" s="73"/>
      <c r="O9" s="73"/>
      <c r="P9" s="73"/>
      <c r="Q9" s="73"/>
      <c r="R9" s="198" t="s">
        <v>45</v>
      </c>
      <c r="S9" s="198"/>
      <c r="T9" s="199">
        <f>IF(VLOOKUP($A$3,'入力フォーム'!$B$8:$AY$1480,14,0)=0,"",(VLOOKUP($A$3,'入力フォーム'!$B$8:$AY$1480,14,0)))</f>
      </c>
      <c r="U9" s="199"/>
      <c r="V9" s="199"/>
      <c r="W9" s="199"/>
      <c r="X9" s="199"/>
      <c r="Y9" s="199"/>
      <c r="Z9" s="199"/>
      <c r="AA9" s="199"/>
      <c r="AB9" s="199"/>
      <c r="AC9" s="199"/>
      <c r="AD9" s="199"/>
      <c r="AE9" s="199"/>
      <c r="AF9" s="199"/>
      <c r="AG9" s="199"/>
      <c r="AH9" s="199"/>
      <c r="AI9" s="199"/>
      <c r="AJ9" s="199"/>
      <c r="AK9" s="199"/>
    </row>
    <row r="10" spans="2:37" ht="30" customHeight="1">
      <c r="B10" s="73"/>
      <c r="C10" s="73"/>
      <c r="D10" s="73"/>
      <c r="E10" s="73"/>
      <c r="F10" s="73"/>
      <c r="G10" s="73"/>
      <c r="H10" s="73"/>
      <c r="I10" s="73"/>
      <c r="J10" s="73"/>
      <c r="K10" s="73"/>
      <c r="L10" s="73"/>
      <c r="M10" s="73"/>
      <c r="N10" s="73"/>
      <c r="O10" s="73"/>
      <c r="P10" s="73"/>
      <c r="Q10" s="73"/>
      <c r="R10" s="198" t="s">
        <v>46</v>
      </c>
      <c r="S10" s="198"/>
      <c r="T10" s="180">
        <f>IF(VLOOKUP($A$3,'入力フォーム'!$B$8:$AY$1480,15,0)=0,"",(VLOOKUP($A$3,'入力フォーム'!$B$8:$AY$1480,15,0)))</f>
      </c>
      <c r="U10" s="180"/>
      <c r="V10" s="180"/>
      <c r="W10" s="180"/>
      <c r="X10" s="180"/>
      <c r="Y10" s="180"/>
      <c r="Z10" s="180"/>
      <c r="AA10" s="180"/>
      <c r="AB10" s="180"/>
      <c r="AC10" s="180"/>
      <c r="AD10" s="180"/>
      <c r="AE10" s="180"/>
      <c r="AF10" s="180"/>
      <c r="AG10" s="180"/>
      <c r="AH10" s="180"/>
      <c r="AI10" s="180"/>
      <c r="AJ10" s="112"/>
      <c r="AK10" s="113"/>
    </row>
    <row r="11" spans="2:37" ht="19.5" customHeight="1">
      <c r="B11" s="73"/>
      <c r="C11" s="73"/>
      <c r="D11" s="73"/>
      <c r="E11" s="73"/>
      <c r="F11" s="73"/>
      <c r="G11" s="73"/>
      <c r="H11" s="73"/>
      <c r="I11" s="73"/>
      <c r="J11" s="73"/>
      <c r="K11" s="73"/>
      <c r="L11" s="73"/>
      <c r="M11" s="73"/>
      <c r="N11" s="73"/>
      <c r="O11" s="73"/>
      <c r="P11" s="73"/>
      <c r="Q11" s="73"/>
      <c r="R11" s="107"/>
      <c r="S11" s="107"/>
      <c r="T11" s="181" t="s">
        <v>47</v>
      </c>
      <c r="U11" s="181"/>
      <c r="V11" s="181"/>
      <c r="W11" s="181"/>
      <c r="X11" s="181"/>
      <c r="Y11" s="181"/>
      <c r="Z11" s="181"/>
      <c r="AA11" s="236">
        <f>IF(VLOOKUP($A$3,'入力フォーム'!$B$8:$AY$1480,16,0)=0,"",(VLOOKUP($A$3,'入力フォーム'!$B$8:$AY$1480,16,0)))</f>
      </c>
      <c r="AB11" s="236"/>
      <c r="AC11" s="236"/>
      <c r="AD11" s="236"/>
      <c r="AE11" s="236"/>
      <c r="AF11" s="236"/>
      <c r="AG11" s="236"/>
      <c r="AH11" s="236">
        <f>IF(VLOOKUP($A$3,'入力フォーム'!$B$8:$AY$1480,17,0)=0,"",(VLOOKUP($A$3,'入力フォーム'!$B$8:$AY$1480,17,0)))</f>
      </c>
      <c r="AI11" s="236"/>
      <c r="AJ11" s="236"/>
      <c r="AK11" s="236"/>
    </row>
    <row r="12" spans="2:37" ht="19.5" customHeight="1">
      <c r="B12" s="73"/>
      <c r="C12" s="73"/>
      <c r="D12" s="73"/>
      <c r="E12" s="73"/>
      <c r="F12" s="73"/>
      <c r="G12" s="73"/>
      <c r="H12" s="73"/>
      <c r="I12" s="73"/>
      <c r="J12" s="73"/>
      <c r="K12" s="73"/>
      <c r="L12" s="73"/>
      <c r="M12" s="73"/>
      <c r="N12" s="73"/>
      <c r="O12" s="73"/>
      <c r="P12" s="73"/>
      <c r="Q12" s="73"/>
      <c r="R12" s="107"/>
      <c r="S12" s="107"/>
      <c r="T12" s="114"/>
      <c r="U12" s="114"/>
      <c r="V12" s="114"/>
      <c r="W12" s="114"/>
      <c r="X12" s="182" t="s">
        <v>196</v>
      </c>
      <c r="Y12" s="182"/>
      <c r="Z12" s="182"/>
      <c r="AA12" s="183">
        <f>IF(VLOOKUP($A$3,'入力フォーム'!$B$8:$AY$1480,18,0)=0,"",(VLOOKUP($A$3,'入力フォーム'!$B$8:$AY$1480,18,0)))</f>
      </c>
      <c r="AB12" s="183"/>
      <c r="AC12" s="183"/>
      <c r="AD12" s="183"/>
      <c r="AE12" s="183"/>
      <c r="AF12" s="183"/>
      <c r="AG12" s="183"/>
      <c r="AH12" s="183"/>
      <c r="AI12" s="183"/>
      <c r="AJ12" s="183"/>
      <c r="AK12" s="183"/>
    </row>
    <row r="13" spans="2:37" ht="12.75">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row>
    <row r="14" spans="2:37" ht="12.75">
      <c r="B14" s="73"/>
      <c r="C14" s="73"/>
      <c r="D14" s="73"/>
      <c r="E14" s="73"/>
      <c r="F14" s="73"/>
      <c r="G14" s="73"/>
      <c r="H14" s="73"/>
      <c r="I14" s="73"/>
      <c r="J14" s="73"/>
      <c r="K14" s="73"/>
      <c r="L14" s="73"/>
      <c r="M14" s="179" t="s">
        <v>51</v>
      </c>
      <c r="N14" s="179"/>
      <c r="O14" s="179"/>
      <c r="P14" s="179"/>
      <c r="Q14" s="73"/>
      <c r="R14" s="73"/>
      <c r="S14" s="73"/>
      <c r="T14" s="73"/>
      <c r="U14" s="73"/>
      <c r="V14" s="239" t="s">
        <v>50</v>
      </c>
      <c r="W14" s="239"/>
      <c r="X14" s="239"/>
      <c r="Y14" s="239"/>
      <c r="Z14" s="73"/>
      <c r="AA14" s="73"/>
      <c r="AB14" s="73"/>
      <c r="AC14" s="73"/>
      <c r="AD14" s="73"/>
      <c r="AE14" s="73"/>
      <c r="AF14" s="73"/>
      <c r="AG14" s="73"/>
      <c r="AH14" s="73"/>
      <c r="AI14" s="73"/>
      <c r="AJ14" s="73"/>
      <c r="AK14" s="73"/>
    </row>
    <row r="15" spans="2:37" ht="12.75">
      <c r="B15" s="73"/>
      <c r="C15" s="73"/>
      <c r="D15" s="73"/>
      <c r="E15" s="73"/>
      <c r="F15" s="73"/>
      <c r="G15" s="73"/>
      <c r="H15" s="73"/>
      <c r="I15" s="73"/>
      <c r="J15" s="179" t="s">
        <v>53</v>
      </c>
      <c r="K15" s="179"/>
      <c r="L15" s="179"/>
      <c r="M15" s="73"/>
      <c r="N15" s="73"/>
      <c r="O15" s="73"/>
      <c r="P15" s="73"/>
      <c r="Q15" s="179" t="s">
        <v>49</v>
      </c>
      <c r="R15" s="179"/>
      <c r="S15" s="179"/>
      <c r="T15" s="179"/>
      <c r="U15" s="179"/>
      <c r="V15" s="73"/>
      <c r="W15" s="73"/>
      <c r="X15" s="73"/>
      <c r="Y15" s="73"/>
      <c r="Z15" s="73" t="s">
        <v>197</v>
      </c>
      <c r="AA15" s="73"/>
      <c r="AB15" s="73"/>
      <c r="AC15" s="73"/>
      <c r="AD15" s="73"/>
      <c r="AE15" s="73"/>
      <c r="AF15" s="73"/>
      <c r="AG15" s="73"/>
      <c r="AH15" s="73"/>
      <c r="AI15" s="73"/>
      <c r="AJ15" s="73"/>
      <c r="AK15" s="73"/>
    </row>
    <row r="16" spans="2:37" ht="12.75">
      <c r="B16" s="73"/>
      <c r="C16" s="73"/>
      <c r="D16" s="73"/>
      <c r="E16" s="73"/>
      <c r="F16" s="73"/>
      <c r="G16" s="73"/>
      <c r="H16" s="73"/>
      <c r="I16" s="73"/>
      <c r="J16" s="73"/>
      <c r="K16" s="73"/>
      <c r="L16" s="73"/>
      <c r="M16" s="179" t="s">
        <v>52</v>
      </c>
      <c r="N16" s="179"/>
      <c r="O16" s="179"/>
      <c r="P16" s="179"/>
      <c r="Q16" s="105"/>
      <c r="R16" s="105"/>
      <c r="S16" s="105"/>
      <c r="T16" s="105"/>
      <c r="U16" s="105"/>
      <c r="V16" s="179" t="s">
        <v>21</v>
      </c>
      <c r="W16" s="179"/>
      <c r="X16" s="179"/>
      <c r="Y16" s="179"/>
      <c r="Z16" s="73"/>
      <c r="AA16" s="73"/>
      <c r="AB16" s="73"/>
      <c r="AC16" s="73"/>
      <c r="AD16" s="73"/>
      <c r="AE16" s="73"/>
      <c r="AF16" s="73"/>
      <c r="AG16" s="73"/>
      <c r="AH16" s="73"/>
      <c r="AI16" s="73"/>
      <c r="AJ16" s="73"/>
      <c r="AK16" s="73"/>
    </row>
    <row r="18" spans="2:37" ht="30" customHeight="1">
      <c r="B18" s="3"/>
      <c r="C18" s="185" t="s">
        <v>1</v>
      </c>
      <c r="D18" s="185"/>
      <c r="E18" s="185"/>
      <c r="F18" s="185"/>
      <c r="G18" s="2"/>
      <c r="H18" s="186">
        <f>IF(VLOOKUP($A$3,'入力フォーム'!$B$8:$AY$1480,19,0)=0,"",(VLOOKUP($A$3,'入力フォーム'!$B$8:$AY$1480,19,0)))</f>
      </c>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8"/>
    </row>
    <row r="19" spans="2:55" ht="19.5" customHeight="1">
      <c r="B19" s="13"/>
      <c r="C19" s="201" t="s">
        <v>6</v>
      </c>
      <c r="D19" s="201"/>
      <c r="E19" s="201"/>
      <c r="F19" s="201"/>
      <c r="G19" s="5"/>
      <c r="H19" s="189" t="s">
        <v>2</v>
      </c>
      <c r="I19" s="189"/>
      <c r="J19" s="189"/>
      <c r="K19" s="189"/>
      <c r="L19" s="189" t="s">
        <v>3</v>
      </c>
      <c r="M19" s="189"/>
      <c r="N19" s="190"/>
      <c r="O19" s="237">
        <f>IF(VLOOKUP($A$3,'入力フォーム'!$B$8:$AY$1480,20,0)=0,"",(VLOOKUP($A$3,'入力フォーム'!$B$8:$AY$1480,20,0)))</f>
      </c>
      <c r="P19" s="237"/>
      <c r="Q19" s="237"/>
      <c r="R19" s="237"/>
      <c r="S19" s="237"/>
      <c r="T19" s="237"/>
      <c r="U19" s="237"/>
      <c r="V19" s="237"/>
      <c r="W19" s="237"/>
      <c r="X19" s="237"/>
      <c r="Y19" s="237"/>
      <c r="Z19" s="237"/>
      <c r="AA19" s="238"/>
      <c r="AB19" s="240">
        <f>IF(VLOOKUP($A$3,'入力フォーム'!$B$8:$AY$1480,21,0)=0,"",(VLOOKUP($A$3,'入力フォーム'!$B$8:$AY$1480,21,0)))</f>
      </c>
      <c r="AC19" s="225"/>
      <c r="AD19" s="225"/>
      <c r="AE19" s="225">
        <f>IF(VLOOKUP($A$3,'入力フォーム'!$B$8:$AY$1480,22,0)=0,"",(VLOOKUP($A$3,'入力フォーム'!$B$8:$AY$1480,22,0)))</f>
      </c>
      <c r="AF19" s="225"/>
      <c r="AG19" s="225"/>
      <c r="AH19" s="225">
        <f>IF(VLOOKUP($A$3,'入力フォーム'!$B$8:$AY$1480,23,0)=0,"",(VLOOKUP($A$3,'入力フォーム'!$B$8:$AY$1480,23,0)))</f>
      </c>
      <c r="AI19" s="225"/>
      <c r="AJ19" s="225"/>
      <c r="AK19" s="226"/>
      <c r="AT19" s="99"/>
      <c r="AU19" s="99"/>
      <c r="AV19" s="99"/>
      <c r="AW19" s="99"/>
      <c r="AX19" s="99"/>
      <c r="AY19" s="99"/>
      <c r="AZ19" s="99"/>
      <c r="BA19" s="99"/>
      <c r="BB19" s="99"/>
      <c r="BC19" s="99"/>
    </row>
    <row r="20" spans="2:37" ht="30" customHeight="1">
      <c r="B20" s="14"/>
      <c r="C20" s="202"/>
      <c r="D20" s="202"/>
      <c r="E20" s="202"/>
      <c r="F20" s="202"/>
      <c r="G20" s="7"/>
      <c r="H20" s="207" t="s">
        <v>4</v>
      </c>
      <c r="I20" s="208"/>
      <c r="J20" s="209"/>
      <c r="K20" s="106"/>
      <c r="L20" s="210" t="s">
        <v>5</v>
      </c>
      <c r="M20" s="210"/>
      <c r="N20" s="210"/>
      <c r="O20" s="210"/>
      <c r="P20" s="211">
        <f>IF(VLOOKUP($A$3,'入力フォーム'!$B$8:$AY$1480,24,0)=0,"",(VLOOKUP($A$3,'入力フォーム'!$B$8:$AY$1480,24,0)))</f>
      </c>
      <c r="Q20" s="211"/>
      <c r="R20" s="211"/>
      <c r="S20" s="211"/>
      <c r="T20" s="211"/>
      <c r="U20" s="211"/>
      <c r="V20" s="211"/>
      <c r="W20" s="211"/>
      <c r="X20" s="211"/>
      <c r="Y20" s="211"/>
      <c r="Z20" s="211"/>
      <c r="AA20" s="211"/>
      <c r="AB20" s="211"/>
      <c r="AC20" s="211"/>
      <c r="AD20" s="211"/>
      <c r="AE20" s="211"/>
      <c r="AF20" s="211"/>
      <c r="AG20" s="211"/>
      <c r="AH20" s="211"/>
      <c r="AI20" s="211"/>
      <c r="AJ20" s="211"/>
      <c r="AK20" s="212"/>
    </row>
    <row r="21" spans="2:37" ht="19.5" customHeight="1">
      <c r="B21" s="13"/>
      <c r="C21" s="201" t="s">
        <v>10</v>
      </c>
      <c r="D21" s="201"/>
      <c r="E21" s="201"/>
      <c r="F21" s="201"/>
      <c r="G21" s="5"/>
      <c r="H21" s="191" t="s">
        <v>7</v>
      </c>
      <c r="I21" s="191"/>
      <c r="J21" s="191"/>
      <c r="K21" s="191"/>
      <c r="L21" s="191"/>
      <c r="M21" s="191"/>
      <c r="N21" s="191"/>
      <c r="O21" s="191"/>
      <c r="P21" s="191"/>
      <c r="Q21" s="191"/>
      <c r="R21" s="191" t="s">
        <v>8</v>
      </c>
      <c r="S21" s="191"/>
      <c r="T21" s="191"/>
      <c r="U21" s="191"/>
      <c r="V21" s="191"/>
      <c r="W21" s="191"/>
      <c r="X21" s="191"/>
      <c r="Y21" s="191"/>
      <c r="Z21" s="191"/>
      <c r="AA21" s="191"/>
      <c r="AB21" s="191" t="s">
        <v>9</v>
      </c>
      <c r="AC21" s="191"/>
      <c r="AD21" s="191"/>
      <c r="AE21" s="191"/>
      <c r="AF21" s="191"/>
      <c r="AG21" s="191"/>
      <c r="AH21" s="191"/>
      <c r="AI21" s="191"/>
      <c r="AJ21" s="191"/>
      <c r="AK21" s="219"/>
    </row>
    <row r="22" spans="2:37" ht="99.75" customHeight="1">
      <c r="B22" s="14"/>
      <c r="C22" s="202"/>
      <c r="D22" s="202"/>
      <c r="E22" s="202"/>
      <c r="F22" s="202"/>
      <c r="G22" s="7"/>
      <c r="H22" s="220">
        <f>IF(VLOOKUP($A$3,'入力フォーム'!$B$8:$AY$1480,25,0)=0,"",(VLOOKUP($A$3,'入力フォーム'!$B$8:$AY$1480,25,0)))</f>
      </c>
      <c r="I22" s="221"/>
      <c r="J22" s="221"/>
      <c r="K22" s="221"/>
      <c r="L22" s="221"/>
      <c r="M22" s="221"/>
      <c r="N22" s="221"/>
      <c r="O22" s="221"/>
      <c r="P22" s="221"/>
      <c r="Q22" s="222"/>
      <c r="R22" s="223">
        <f>IF(VLOOKUP($A$3,'入力フォーム'!$B$8:$AY$1480,26,0)=0,"",(VLOOKUP($A$3,'入力フォーム'!$B$8:$AY$1480,26,0)))</f>
      </c>
      <c r="S22" s="223"/>
      <c r="T22" s="223"/>
      <c r="U22" s="223"/>
      <c r="V22" s="223"/>
      <c r="W22" s="223"/>
      <c r="X22" s="223"/>
      <c r="Y22" s="223"/>
      <c r="Z22" s="223"/>
      <c r="AA22" s="223"/>
      <c r="AB22" s="220">
        <f>IF(VLOOKUP($A$3,'入力フォーム'!$B$8:$AY$1480,27,0)=0,"",(VLOOKUP($A$3,'入力フォーム'!$B$8:$AY$1480,27,0)))</f>
      </c>
      <c r="AC22" s="221"/>
      <c r="AD22" s="221"/>
      <c r="AE22" s="221"/>
      <c r="AF22" s="221"/>
      <c r="AG22" s="221"/>
      <c r="AH22" s="221"/>
      <c r="AI22" s="221"/>
      <c r="AJ22" s="221"/>
      <c r="AK22" s="224"/>
    </row>
    <row r="23" spans="2:37" ht="19.5" customHeight="1">
      <c r="B23" s="13"/>
      <c r="C23" s="201" t="s">
        <v>71</v>
      </c>
      <c r="D23" s="201"/>
      <c r="E23" s="201"/>
      <c r="F23" s="201"/>
      <c r="G23" s="5"/>
      <c r="H23" s="154" t="s">
        <v>213</v>
      </c>
      <c r="I23" s="155"/>
      <c r="J23" s="17">
        <f>IF(VLOOKUP($A$3,'入力フォーム'!$B$8:$AY$1480,28,0)=0,"",(VLOOKUP($A$3,'入力フォーム'!$B$8:$AY$1480,28,0)))</f>
      </c>
      <c r="K23" s="102" t="s">
        <v>41</v>
      </c>
      <c r="L23" s="19">
        <f>IF(VLOOKUP($A$3,'入力フォーム'!$B$8:$AY$1480,29,0)=0,"",(VLOOKUP($A$3,'入力フォーム'!$B$8:$AY$1480,29,0)))</f>
      </c>
      <c r="M23" s="102" t="s">
        <v>40</v>
      </c>
      <c r="N23" s="19">
        <f>IF(VLOOKUP($A$3,'入力フォーム'!$B$8:$AY$1480,30,0)=0,"",(VLOOKUP($A$3,'入力フォーム'!$B$8:$AY$1480,30,0)))</f>
      </c>
      <c r="O23" s="157" t="s">
        <v>61</v>
      </c>
      <c r="P23" s="157"/>
      <c r="Q23" s="203">
        <f>IF(VLOOKUP($A$3,'入力フォーム'!$B$8:$AY$1480,37,0)=0,"",(VLOOKUP($A$3,'入力フォーム'!$B$8:$AY$1480,37,0)))</f>
      </c>
      <c r="R23" s="203"/>
      <c r="S23" s="204"/>
      <c r="T23" s="9"/>
      <c r="U23" s="201" t="s">
        <v>10</v>
      </c>
      <c r="V23" s="201"/>
      <c r="W23" s="201"/>
      <c r="X23" s="201"/>
      <c r="Y23" s="8"/>
      <c r="Z23" s="213">
        <f>IF(VLOOKUP($A$3,'入力フォーム'!$B$8:$AY$1480,47,0)=0,"",(VLOOKUP($A$3,'入力フォーム'!$B$8:$AY$1480,47,0)))</f>
      </c>
      <c r="AA23" s="214"/>
      <c r="AB23" s="214"/>
      <c r="AC23" s="214"/>
      <c r="AD23" s="214"/>
      <c r="AE23" s="214"/>
      <c r="AF23" s="214"/>
      <c r="AG23" s="214"/>
      <c r="AH23" s="214"/>
      <c r="AI23" s="214"/>
      <c r="AJ23" s="214"/>
      <c r="AK23" s="215"/>
    </row>
    <row r="24" spans="2:37" ht="19.5" customHeight="1">
      <c r="B24" s="14"/>
      <c r="C24" s="202"/>
      <c r="D24" s="202"/>
      <c r="E24" s="202"/>
      <c r="F24" s="202"/>
      <c r="G24" s="7"/>
      <c r="H24" s="158" t="s">
        <v>213</v>
      </c>
      <c r="I24" s="159"/>
      <c r="J24" s="18">
        <f>IF(VLOOKUP($A$3,'入力フォーム'!$B$8:$AY$1480,32,0)=0,"",(VLOOKUP($A$3,'入力フォーム'!$B$8:$AY$1480,32,0)))</f>
      </c>
      <c r="K24" s="103" t="s">
        <v>41</v>
      </c>
      <c r="L24" s="18">
        <f>IF(VLOOKUP($A$3,'入力フォーム'!$B$8:$AY$1480,33,0)=0,"",(VLOOKUP($A$3,'入力フォーム'!$B$8:$AY$1480,33,0)))</f>
      </c>
      <c r="M24" s="103" t="s">
        <v>40</v>
      </c>
      <c r="N24" s="18">
        <f>IF(VLOOKUP($A$3,'入力フォーム'!$B$8:$AY$1480,34,0)=0,"",(VLOOKUP($A$3,'入力フォーム'!$B$8:$AY$1480,34,0)))</f>
      </c>
      <c r="O24" s="160" t="s">
        <v>62</v>
      </c>
      <c r="P24" s="160"/>
      <c r="Q24" s="205"/>
      <c r="R24" s="205"/>
      <c r="S24" s="206"/>
      <c r="T24" s="10"/>
      <c r="U24" s="202" t="s">
        <v>11</v>
      </c>
      <c r="V24" s="202"/>
      <c r="W24" s="202"/>
      <c r="X24" s="202"/>
      <c r="Y24" s="11"/>
      <c r="Z24" s="216"/>
      <c r="AA24" s="217"/>
      <c r="AB24" s="217"/>
      <c r="AC24" s="217"/>
      <c r="AD24" s="217"/>
      <c r="AE24" s="217"/>
      <c r="AF24" s="217"/>
      <c r="AG24" s="217"/>
      <c r="AH24" s="217"/>
      <c r="AI24" s="217"/>
      <c r="AJ24" s="217"/>
      <c r="AK24" s="218"/>
    </row>
    <row r="25" spans="2:37" ht="19.5" customHeight="1">
      <c r="B25" s="13"/>
      <c r="C25" s="201" t="s">
        <v>12</v>
      </c>
      <c r="D25" s="201"/>
      <c r="E25" s="201"/>
      <c r="F25" s="201"/>
      <c r="G25" s="5"/>
      <c r="H25" s="154" t="s">
        <v>213</v>
      </c>
      <c r="I25" s="155"/>
      <c r="J25" s="17">
        <f>IF(VLOOKUP($A$3,'入力フォーム'!$B$8:$AY$1480,38,0)=0,"",(VLOOKUP($A$3,'入力フォーム'!$B$8:$AY$1480,38,0)))</f>
      </c>
      <c r="K25" s="102" t="s">
        <v>41</v>
      </c>
      <c r="L25" s="19">
        <f>IF(VLOOKUP($A$3,'入力フォーム'!$B$8:$AY$1480,39,0)=0,"",(VLOOKUP($A$3,'入力フォーム'!$B$8:$AY$1480,39,0)))</f>
      </c>
      <c r="M25" s="102" t="s">
        <v>40</v>
      </c>
      <c r="N25" s="19">
        <f>IF(VLOOKUP($A$3,'入力フォーム'!$B$8:$AY$1480,40,0)=0,"",(VLOOKUP($A$3,'入力フォーム'!$B$8:$AY$1480,40,0)))</f>
      </c>
      <c r="O25" s="157" t="s">
        <v>61</v>
      </c>
      <c r="P25" s="157"/>
      <c r="Q25" s="203">
        <f>IF(VLOOKUP($A$3,'入力フォーム'!$B$8:$AY$1480,46,0)=0,"",(VLOOKUP($A$3,'入力フォーム'!$B$8:$AY$1480,46,0)))</f>
      </c>
      <c r="R25" s="203"/>
      <c r="S25" s="204"/>
      <c r="T25" s="9"/>
      <c r="U25" s="201" t="s">
        <v>13</v>
      </c>
      <c r="V25" s="201"/>
      <c r="W25" s="201"/>
      <c r="X25" s="201"/>
      <c r="Y25" s="8"/>
      <c r="Z25" s="213">
        <f>IF(VLOOKUP($A$3,'入力フォーム'!$B$8:$AY$1480,48,0)=0,"",(VLOOKUP($A$3,'入力フォーム'!$B$8:$AY$1480,48,0)))</f>
      </c>
      <c r="AA25" s="214"/>
      <c r="AB25" s="214"/>
      <c r="AC25" s="214"/>
      <c r="AD25" s="214"/>
      <c r="AE25" s="214"/>
      <c r="AF25" s="214"/>
      <c r="AG25" s="214"/>
      <c r="AH25" s="214"/>
      <c r="AI25" s="214"/>
      <c r="AJ25" s="214"/>
      <c r="AK25" s="215"/>
    </row>
    <row r="26" spans="2:37" ht="19.5" customHeight="1">
      <c r="B26" s="14"/>
      <c r="C26" s="202"/>
      <c r="D26" s="202"/>
      <c r="E26" s="202"/>
      <c r="F26" s="202"/>
      <c r="G26" s="7"/>
      <c r="H26" s="158" t="s">
        <v>213</v>
      </c>
      <c r="I26" s="159"/>
      <c r="J26" s="18">
        <f>IF(VLOOKUP($A$3,'入力フォーム'!$B$8:$AY$1480,42,0)=0,"",(VLOOKUP($A$3,'入力フォーム'!$B$8:$AY$1480,42,0)))</f>
      </c>
      <c r="K26" s="103" t="s">
        <v>41</v>
      </c>
      <c r="L26" s="18">
        <f>IF(VLOOKUP($A$3,'入力フォーム'!$B$8:$AY$1480,43,0)=0,"",(VLOOKUP($A$3,'入力フォーム'!$B$8:$AY$1480,43,0)))</f>
      </c>
      <c r="M26" s="103" t="s">
        <v>40</v>
      </c>
      <c r="N26" s="18">
        <f>IF(VLOOKUP($A$3,'入力フォーム'!$B$8:$AY$1480,44,0)=0,"",(VLOOKUP($A$3,'入力フォーム'!$B$8:$AY$1480,44,0)))</f>
      </c>
      <c r="O26" s="160" t="s">
        <v>62</v>
      </c>
      <c r="P26" s="160"/>
      <c r="Q26" s="205"/>
      <c r="R26" s="205"/>
      <c r="S26" s="206"/>
      <c r="T26" s="10"/>
      <c r="U26" s="202" t="s">
        <v>14</v>
      </c>
      <c r="V26" s="202"/>
      <c r="W26" s="202"/>
      <c r="X26" s="202"/>
      <c r="Y26" s="11"/>
      <c r="Z26" s="216"/>
      <c r="AA26" s="217"/>
      <c r="AB26" s="217"/>
      <c r="AC26" s="217"/>
      <c r="AD26" s="217"/>
      <c r="AE26" s="217"/>
      <c r="AF26" s="217"/>
      <c r="AG26" s="217"/>
      <c r="AH26" s="217"/>
      <c r="AI26" s="217"/>
      <c r="AJ26" s="217"/>
      <c r="AK26" s="218"/>
    </row>
    <row r="27" spans="2:37" ht="19.5" customHeight="1">
      <c r="B27" s="13"/>
      <c r="C27" s="201" t="s">
        <v>15</v>
      </c>
      <c r="D27" s="201"/>
      <c r="E27" s="201"/>
      <c r="F27" s="201"/>
      <c r="G27" s="5"/>
      <c r="H27" s="228" t="s">
        <v>17</v>
      </c>
      <c r="I27" s="229"/>
      <c r="J27" s="229"/>
      <c r="K27" s="229"/>
      <c r="L27" s="229"/>
      <c r="M27" s="229"/>
      <c r="N27" s="229"/>
      <c r="O27" s="229"/>
      <c r="P27" s="229"/>
      <c r="Q27" s="229"/>
      <c r="R27" s="229"/>
      <c r="S27" s="230"/>
      <c r="T27" s="4"/>
      <c r="U27" s="201" t="s">
        <v>18</v>
      </c>
      <c r="V27" s="201"/>
      <c r="W27" s="201"/>
      <c r="X27" s="201"/>
      <c r="Y27" s="5"/>
      <c r="Z27" s="213">
        <f>IF(VLOOKUP($A$3,'入力フォーム'!$B$8:$AY$1480,49,0)=0,"",(VLOOKUP($A$3,'入力フォーム'!$B$8:$AY$1480,49,0)))</f>
      </c>
      <c r="AA27" s="214"/>
      <c r="AB27" s="214"/>
      <c r="AC27" s="214"/>
      <c r="AD27" s="214"/>
      <c r="AE27" s="214"/>
      <c r="AF27" s="214"/>
      <c r="AG27" s="214"/>
      <c r="AH27" s="214"/>
      <c r="AI27" s="214"/>
      <c r="AJ27" s="214"/>
      <c r="AK27" s="215"/>
    </row>
    <row r="28" spans="2:37" ht="19.5" customHeight="1">
      <c r="B28" s="14"/>
      <c r="C28" s="202" t="s">
        <v>16</v>
      </c>
      <c r="D28" s="202"/>
      <c r="E28" s="202"/>
      <c r="F28" s="202"/>
      <c r="G28" s="7"/>
      <c r="H28" s="231"/>
      <c r="I28" s="232"/>
      <c r="J28" s="232"/>
      <c r="K28" s="232"/>
      <c r="L28" s="232"/>
      <c r="M28" s="232"/>
      <c r="N28" s="232"/>
      <c r="O28" s="232"/>
      <c r="P28" s="232"/>
      <c r="Q28" s="232"/>
      <c r="R28" s="232"/>
      <c r="S28" s="233"/>
      <c r="T28" s="6"/>
      <c r="U28" s="202"/>
      <c r="V28" s="202"/>
      <c r="W28" s="202"/>
      <c r="X28" s="202"/>
      <c r="Y28" s="7"/>
      <c r="Z28" s="216"/>
      <c r="AA28" s="217"/>
      <c r="AB28" s="217"/>
      <c r="AC28" s="217"/>
      <c r="AD28" s="217"/>
      <c r="AE28" s="217"/>
      <c r="AF28" s="217"/>
      <c r="AG28" s="217"/>
      <c r="AH28" s="217"/>
      <c r="AI28" s="217"/>
      <c r="AJ28" s="217"/>
      <c r="AK28" s="218"/>
    </row>
    <row r="29" spans="2:37" ht="6.75" customHeight="1">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5"/>
    </row>
    <row r="30" spans="2:37" ht="12.75">
      <c r="B30" s="166" t="s">
        <v>19</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8"/>
    </row>
    <row r="31" spans="2:37" ht="12.75">
      <c r="B31" s="169">
        <f>IF(VLOOKUP($A$3,'入力フォーム'!$B$8:$AY$1480,50,0)=0,"",(VLOOKUP($A$3,'入力フォーム'!$B$8:$AY$1480,50,0)))</f>
      </c>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1"/>
    </row>
    <row r="32" spans="2:37" ht="12.75">
      <c r="B32" s="169"/>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1"/>
    </row>
    <row r="33" spans="2:37" ht="12.75">
      <c r="B33" s="16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1"/>
    </row>
    <row r="34" spans="2:37" ht="12.75">
      <c r="B34" s="169"/>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1"/>
    </row>
    <row r="35" spans="2:37" ht="12.75">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1"/>
    </row>
    <row r="36" spans="2:37" ht="12.75">
      <c r="B36" s="172"/>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4"/>
    </row>
    <row r="37" spans="2:37" ht="12.75">
      <c r="B37" s="156" t="s">
        <v>32</v>
      </c>
      <c r="C37" s="156"/>
      <c r="D37" s="156"/>
      <c r="E37" s="156"/>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row>
    <row r="38" spans="2:37" ht="12.75">
      <c r="B38" s="115"/>
      <c r="C38" s="116">
        <v>1</v>
      </c>
      <c r="D38" s="161" t="s">
        <v>20</v>
      </c>
      <c r="E38" s="161"/>
      <c r="F38" s="161"/>
      <c r="G38" s="161"/>
      <c r="H38" s="162" t="s">
        <v>198</v>
      </c>
      <c r="I38" s="161" t="s">
        <v>23</v>
      </c>
      <c r="J38" s="161"/>
      <c r="K38" s="161"/>
      <c r="L38" s="161"/>
      <c r="M38" s="162" t="s">
        <v>25</v>
      </c>
      <c r="N38" s="162"/>
      <c r="O38" s="115" t="s">
        <v>26</v>
      </c>
      <c r="P38" s="73"/>
      <c r="Q38" s="115"/>
      <c r="R38" s="115"/>
      <c r="S38" s="115"/>
      <c r="T38" s="156" t="s">
        <v>28</v>
      </c>
      <c r="U38" s="156"/>
      <c r="V38" s="156"/>
      <c r="W38" s="156"/>
      <c r="X38" s="156"/>
      <c r="Y38" s="156"/>
      <c r="Z38" s="156"/>
      <c r="AA38" s="156"/>
      <c r="AB38" s="156"/>
      <c r="AC38" s="156"/>
      <c r="AD38" s="156"/>
      <c r="AE38" s="156"/>
      <c r="AF38" s="156"/>
      <c r="AG38" s="156"/>
      <c r="AH38" s="156"/>
      <c r="AI38" s="156"/>
      <c r="AJ38" s="156"/>
      <c r="AK38" s="156"/>
    </row>
    <row r="39" spans="2:37" ht="12.75">
      <c r="B39" s="115"/>
      <c r="C39" s="115"/>
      <c r="D39" s="161" t="s">
        <v>22</v>
      </c>
      <c r="E39" s="161"/>
      <c r="F39" s="161"/>
      <c r="G39" s="161"/>
      <c r="H39" s="162"/>
      <c r="I39" s="161" t="s">
        <v>24</v>
      </c>
      <c r="J39" s="161"/>
      <c r="K39" s="161"/>
      <c r="L39" s="161"/>
      <c r="M39" s="162"/>
      <c r="N39" s="162"/>
      <c r="O39" s="115" t="s">
        <v>27</v>
      </c>
      <c r="P39" s="73"/>
      <c r="Q39" s="115"/>
      <c r="R39" s="115"/>
      <c r="S39" s="115"/>
      <c r="T39" s="156"/>
      <c r="U39" s="156"/>
      <c r="V39" s="156"/>
      <c r="W39" s="156"/>
      <c r="X39" s="156"/>
      <c r="Y39" s="156"/>
      <c r="Z39" s="156"/>
      <c r="AA39" s="156"/>
      <c r="AB39" s="156"/>
      <c r="AC39" s="156"/>
      <c r="AD39" s="156"/>
      <c r="AE39" s="156"/>
      <c r="AF39" s="156"/>
      <c r="AG39" s="156"/>
      <c r="AH39" s="156"/>
      <c r="AI39" s="156"/>
      <c r="AJ39" s="156"/>
      <c r="AK39" s="156"/>
    </row>
    <row r="40" spans="2:37" ht="25.5" customHeight="1">
      <c r="B40" s="115"/>
      <c r="C40" s="116">
        <v>2</v>
      </c>
      <c r="D40" s="117" t="s">
        <v>29</v>
      </c>
      <c r="E40" s="117" t="s">
        <v>30</v>
      </c>
      <c r="F40" s="117" t="s">
        <v>31</v>
      </c>
      <c r="G40" s="184" t="s">
        <v>212</v>
      </c>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row>
    <row r="41" spans="2:37" ht="12.75">
      <c r="B41" s="115"/>
      <c r="C41" s="115"/>
      <c r="D41" s="156" t="s">
        <v>208</v>
      </c>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row>
    <row r="42" spans="2:37" ht="12.75">
      <c r="B42" s="115"/>
      <c r="C42" s="116">
        <v>3</v>
      </c>
      <c r="D42" s="156" t="s">
        <v>211</v>
      </c>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row>
    <row r="43" spans="2:37" ht="12.75">
      <c r="B43" s="115"/>
      <c r="C43" s="116"/>
      <c r="D43" s="156" t="s">
        <v>210</v>
      </c>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row>
    <row r="44" spans="2:37" ht="13.5" customHeight="1">
      <c r="B44" s="115"/>
      <c r="C44" s="116">
        <v>4</v>
      </c>
      <c r="D44" s="151" t="s">
        <v>33</v>
      </c>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row>
    <row r="45" spans="2:37" ht="13.5" customHeight="1">
      <c r="B45" s="115"/>
      <c r="C45" s="116"/>
      <c r="D45" s="156" t="s">
        <v>209</v>
      </c>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row>
    <row r="46" spans="2:37" ht="12.75">
      <c r="B46" s="115"/>
      <c r="C46" s="116">
        <v>5</v>
      </c>
      <c r="D46" s="151" t="s">
        <v>207</v>
      </c>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row>
    <row r="47" spans="2:37" ht="12.75">
      <c r="B47" s="115"/>
      <c r="C47" s="116">
        <v>6</v>
      </c>
      <c r="D47" s="151" t="s">
        <v>34</v>
      </c>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row>
    <row r="48" spans="2:37" ht="12.75">
      <c r="B48" s="115"/>
      <c r="C48" s="115"/>
      <c r="D48" s="115" t="s">
        <v>35</v>
      </c>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row>
    <row r="49" spans="2:37" ht="12.7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row>
  </sheetData>
  <sheetProtection/>
  <mergeCells count="90">
    <mergeCell ref="D43:AK43"/>
    <mergeCell ref="D45:AK45"/>
    <mergeCell ref="AA11:AG11"/>
    <mergeCell ref="AH11:AK11"/>
    <mergeCell ref="O19:AA19"/>
    <mergeCell ref="V14:Y14"/>
    <mergeCell ref="V16:Y16"/>
    <mergeCell ref="M14:P14"/>
    <mergeCell ref="M16:P16"/>
    <mergeCell ref="AB19:AD19"/>
    <mergeCell ref="AE19:AG19"/>
    <mergeCell ref="AH19:AK19"/>
    <mergeCell ref="B2:AK2"/>
    <mergeCell ref="C28:F28"/>
    <mergeCell ref="H27:S28"/>
    <mergeCell ref="U27:X28"/>
    <mergeCell ref="Z27:AK28"/>
    <mergeCell ref="Z25:AK26"/>
    <mergeCell ref="U26:X26"/>
    <mergeCell ref="Q3:U3"/>
    <mergeCell ref="C21:F22"/>
    <mergeCell ref="C23:F24"/>
    <mergeCell ref="Z23:AK24"/>
    <mergeCell ref="Q23:S24"/>
    <mergeCell ref="U23:X23"/>
    <mergeCell ref="U24:X24"/>
    <mergeCell ref="AB21:AK21"/>
    <mergeCell ref="H22:Q22"/>
    <mergeCell ref="R22:AA22"/>
    <mergeCell ref="AB22:AK22"/>
    <mergeCell ref="R9:S9"/>
    <mergeCell ref="C27:F27"/>
    <mergeCell ref="C25:F26"/>
    <mergeCell ref="Q25:S26"/>
    <mergeCell ref="U25:X25"/>
    <mergeCell ref="H20:J20"/>
    <mergeCell ref="C19:F20"/>
    <mergeCell ref="L20:O20"/>
    <mergeCell ref="P20:AK20"/>
    <mergeCell ref="H19:K19"/>
    <mergeCell ref="Q15:U15"/>
    <mergeCell ref="J15:L15"/>
    <mergeCell ref="AD3:AG3"/>
    <mergeCell ref="AD4:AE4"/>
    <mergeCell ref="AH3:AJ3"/>
    <mergeCell ref="AD7:AE7"/>
    <mergeCell ref="R10:S10"/>
    <mergeCell ref="T9:AK9"/>
    <mergeCell ref="AA3:AA4"/>
    <mergeCell ref="V8:AA8"/>
    <mergeCell ref="G40:AK40"/>
    <mergeCell ref="D38:G38"/>
    <mergeCell ref="D39:G39"/>
    <mergeCell ref="I38:L38"/>
    <mergeCell ref="H38:H39"/>
    <mergeCell ref="C18:F18"/>
    <mergeCell ref="H18:AK18"/>
    <mergeCell ref="L19:N19"/>
    <mergeCell ref="H21:Q21"/>
    <mergeCell ref="R21:AA21"/>
    <mergeCell ref="B31:AK36"/>
    <mergeCell ref="L3:P4"/>
    <mergeCell ref="Q4:U4"/>
    <mergeCell ref="V3:W4"/>
    <mergeCell ref="D6:J6"/>
    <mergeCell ref="T38:AK39"/>
    <mergeCell ref="T10:AI10"/>
    <mergeCell ref="T11:Z11"/>
    <mergeCell ref="X12:Z12"/>
    <mergeCell ref="AA12:AK12"/>
    <mergeCell ref="H25:I25"/>
    <mergeCell ref="O25:P25"/>
    <mergeCell ref="D44:AK44"/>
    <mergeCell ref="D46:AK46"/>
    <mergeCell ref="H26:I26"/>
    <mergeCell ref="O26:P26"/>
    <mergeCell ref="I39:L39"/>
    <mergeCell ref="M38:N39"/>
    <mergeCell ref="B29:AK29"/>
    <mergeCell ref="B30:AK30"/>
    <mergeCell ref="D47:AK47"/>
    <mergeCell ref="AB3:AB4"/>
    <mergeCell ref="AC3:AC4"/>
    <mergeCell ref="H23:I23"/>
    <mergeCell ref="D41:AK41"/>
    <mergeCell ref="B37:E37"/>
    <mergeCell ref="D42:AK42"/>
    <mergeCell ref="O23:P23"/>
    <mergeCell ref="H24:I24"/>
    <mergeCell ref="O24:P24"/>
  </mergeCells>
  <printOptions/>
  <pageMargins left="0.83" right="0.2" top="0.45" bottom="0.3" header="0.31496062992125984" footer="0.21"/>
  <pageSetup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a</cp:lastModifiedBy>
  <cp:lastPrinted>2018-07-12T23:57:21Z</cp:lastPrinted>
  <dcterms:created xsi:type="dcterms:W3CDTF">2010-05-18T05:01:31Z</dcterms:created>
  <dcterms:modified xsi:type="dcterms:W3CDTF">2022-12-20T00:40:50Z</dcterms:modified>
  <cp:category/>
  <cp:version/>
  <cp:contentType/>
  <cp:contentStatus/>
</cp:coreProperties>
</file>