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475" windowHeight="8025" firstSheet="5" activeTab="5"/>
  </bookViews>
  <sheets>
    <sheet name="１" sheetId="1" state="hidden" r:id="rId1"/>
    <sheet name="２・３" sheetId="2" state="hidden" r:id="rId2"/>
    <sheet name="４" sheetId="3" state="hidden" r:id="rId3"/>
    <sheet name="５" sheetId="4" state="hidden" r:id="rId4"/>
    <sheet name="６" sheetId="5" state="hidden" r:id="rId5"/>
    <sheet name="７" sheetId="6" r:id="rId6"/>
  </sheets>
  <definedNames>
    <definedName name="_xlnm.Print_Area" localSheetId="0">'１'!$A$1:$H$62</definedName>
    <definedName name="_xlnm.Print_Area" localSheetId="1">'２・３'!$A$1:$S$66</definedName>
    <definedName name="_xlnm.Print_Area" localSheetId="2">'４'!$A$1:$S$27</definedName>
    <definedName name="_xlnm.Print_Area" localSheetId="3">'５'!$A$1:$J$29</definedName>
    <definedName name="_xlnm.Print_Area" localSheetId="4">'６'!$A$1:$S$24</definedName>
    <definedName name="_xlnm.Print_Area" localSheetId="5">'７'!$A$1:$S$30</definedName>
  </definedNames>
  <calcPr fullCalcOnLoad="1"/>
</workbook>
</file>

<file path=xl/comments2.xml><?xml version="1.0" encoding="utf-8"?>
<comments xmlns="http://schemas.openxmlformats.org/spreadsheetml/2006/main">
  <authors>
    <author>a</author>
  </authors>
  <commentList>
    <comment ref="B33" authorId="0">
      <text>
        <r>
          <rPr>
            <sz val="9"/>
            <rFont val="MS P ゴシック"/>
            <family val="3"/>
          </rPr>
          <t xml:space="preserve">市内総生産は自動計算されます。
</t>
        </r>
      </text>
    </comment>
  </commentList>
</comments>
</file>

<file path=xl/sharedStrings.xml><?xml version="1.0" encoding="utf-8"?>
<sst xmlns="http://schemas.openxmlformats.org/spreadsheetml/2006/main" count="233" uniqueCount="154">
  <si>
    <t>人口は、鹿児島県毎月推計人口調査（10月1日現在）を基準とした推計人口を使用。</t>
  </si>
  <si>
    <t>（国勢調査実施年は国勢調査による人口を使用。）</t>
  </si>
  <si>
    <t>１　市民所得主要指標</t>
  </si>
  <si>
    <t>人　口
（単位：人）</t>
  </si>
  <si>
    <t>人　口　一　人　当　た　り</t>
  </si>
  <si>
    <t>総　生　産</t>
  </si>
  <si>
    <t>所　得</t>
  </si>
  <si>
    <t>市 町 村 内
総 生 産</t>
  </si>
  <si>
    <t>市 町 村 民
所 得</t>
  </si>
  <si>
    <t>実 額
（千 円）</t>
  </si>
  <si>
    <t>水 準</t>
  </si>
  <si>
    <t>総 額（単位：千円）</t>
  </si>
  <si>
    <t>２　産業別市内総生産</t>
  </si>
  <si>
    <t>項　　目</t>
  </si>
  <si>
    <t>実　　　　額　（千円）</t>
  </si>
  <si>
    <t>構　成　比　（％）</t>
  </si>
  <si>
    <t>　　対前年度増加率（％）</t>
  </si>
  <si>
    <t>第１次産業</t>
  </si>
  <si>
    <t>農業</t>
  </si>
  <si>
    <t>林業</t>
  </si>
  <si>
    <t>水産業</t>
  </si>
  <si>
    <t>第２次産業</t>
  </si>
  <si>
    <t>鉱業</t>
  </si>
  <si>
    <t>製造業</t>
  </si>
  <si>
    <t>建設業</t>
  </si>
  <si>
    <t>第３次産業</t>
  </si>
  <si>
    <t>電気・ガス・水道・廃棄物業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</si>
  <si>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</si>
  <si>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</si>
  <si>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</si>
  <si>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</si>
  <si>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</si>
  <si>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</si>
  <si>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専門・科学,業務支援ｻｰﾋﾞｽ</t>
  </si>
  <si>
    <t>公務</t>
  </si>
  <si>
    <t>教育</t>
  </si>
  <si>
    <t>保健衛生・社会事業</t>
  </si>
  <si>
    <t>その他のサービス</t>
  </si>
  <si>
    <t>小　　計</t>
  </si>
  <si>
    <t xml:space="preserve"> 輸入品に課される税・関税</t>
  </si>
  <si>
    <t xml:space="preserve"> （控除）総資本形成に係る消費税</t>
  </si>
  <si>
    <t xml:space="preserve"> 市 町 村 内 総 生 産</t>
  </si>
  <si>
    <t>３　市内総生産の推移</t>
  </si>
  <si>
    <t>項　　目</t>
  </si>
  <si>
    <t>実　　　　額　（億円）</t>
  </si>
  <si>
    <t>　　　対前年度増加率（％）　</t>
  </si>
  <si>
    <t>市内総生産</t>
  </si>
  <si>
    <t>第１次産業</t>
  </si>
  <si>
    <t>第２次産業</t>
  </si>
  <si>
    <t>第３次産業</t>
  </si>
  <si>
    <t>小　計</t>
  </si>
  <si>
    <t>輸入品に課される税・関税</t>
  </si>
  <si>
    <t>合　計</t>
  </si>
  <si>
    <t>(参考）県内・国内総生産の推移</t>
  </si>
  <si>
    <t>項　　目</t>
  </si>
  <si>
    <t>構　成　比　（％）</t>
  </si>
  <si>
    <t>県内総生産</t>
  </si>
  <si>
    <t>合　計</t>
  </si>
  <si>
    <t>国内総生産</t>
  </si>
  <si>
    <t>合 計（統計上の不突合を含む）</t>
  </si>
  <si>
    <t>（注）国内総生産は暦年の数値である。</t>
  </si>
  <si>
    <t>　　　統計上の不突合…国内総生産のように、概念上一致すべきものであっても、支出系列と生産系列で</t>
  </si>
  <si>
    <t>　　は、推計上の接近方法が異なっているため、推計値に食い違いが生じることがある。この食い違いを</t>
  </si>
  <si>
    <t>　　統計上の不突合といい、勘定体系のバランスを図るために表章される。</t>
  </si>
  <si>
    <t>４　市内就業人口１人当たりの総生産</t>
  </si>
  <si>
    <t>項　　目</t>
  </si>
  <si>
    <t>市内就業人口</t>
  </si>
  <si>
    <t>（人）</t>
  </si>
  <si>
    <t>就業人口</t>
  </si>
  <si>
    <t>１人当たりの総生産（円）</t>
  </si>
  <si>
    <t>１人当たりの総生産対前年度増加率(％)</t>
  </si>
  <si>
    <t>第３次産業</t>
  </si>
  <si>
    <t>市内総生産</t>
  </si>
  <si>
    <t>市内就業人口１人当たりの総生産＝市内総生産／市内就業人口</t>
  </si>
  <si>
    <t>市　内　常　住　人　口</t>
  </si>
  <si>
    <t>雇用者</t>
  </si>
  <si>
    <t>役　員</t>
  </si>
  <si>
    <t>計</t>
  </si>
  <si>
    <t>個人業主</t>
  </si>
  <si>
    <t>家族従業者</t>
  </si>
  <si>
    <t>合　計</t>
  </si>
  <si>
    <t>(1)</t>
  </si>
  <si>
    <t>(2)</t>
  </si>
  <si>
    <t>(3)=(1)+(2)</t>
  </si>
  <si>
    <t>(4)</t>
  </si>
  <si>
    <t>(5)</t>
  </si>
  <si>
    <t>(6)=(3)+(4)+(5)</t>
  </si>
  <si>
    <t>(7)</t>
  </si>
  <si>
    <t>(8)=(6)-(7)</t>
  </si>
  <si>
    <t>市際間移動（内民差）＝市民のうち市外就業者－市内就業者のうち市外の者</t>
  </si>
  <si>
    <t>就業人口１人当たりの総生産（円）</t>
  </si>
  <si>
    <t>第1次産業</t>
  </si>
  <si>
    <t>第2次産業</t>
  </si>
  <si>
    <t>第3次産業</t>
  </si>
  <si>
    <t>６　市民所得の分配</t>
  </si>
  <si>
    <t>項　　目</t>
  </si>
  <si>
    <t>構　成　比　（％）</t>
  </si>
  <si>
    <t>対前年度増加率（％）</t>
  </si>
  <si>
    <t>雇用者報酬</t>
  </si>
  <si>
    <t>　賃金俸給</t>
  </si>
  <si>
    <t>　雇主の現実社会負担</t>
  </si>
  <si>
    <t>　雇主の帰属社会負担</t>
  </si>
  <si>
    <t>財産所得</t>
  </si>
  <si>
    <t>　一般政府</t>
  </si>
  <si>
    <t>　対家計民間非営利団体</t>
  </si>
  <si>
    <t>企業所得</t>
  </si>
  <si>
    <t>　民間法人企業</t>
  </si>
  <si>
    <t>　公的企業</t>
  </si>
  <si>
    <t>　個人企業</t>
  </si>
  <si>
    <t>市民所得（分配）</t>
  </si>
  <si>
    <t>構　成　比　（％）</t>
  </si>
  <si>
    <t>７　市民所得分配の推移</t>
  </si>
  <si>
    <t>項　　目</t>
  </si>
  <si>
    <t>実　　　　額　（億円）</t>
  </si>
  <si>
    <t>対前年度増加率（％）</t>
  </si>
  <si>
    <t>市民所得</t>
  </si>
  <si>
    <t>財産所得</t>
  </si>
  <si>
    <t>　うち 民間法人企業</t>
  </si>
  <si>
    <t xml:space="preserve">     　個人企業</t>
  </si>
  <si>
    <t>（参考）県民・国民所得分配の推移</t>
  </si>
  <si>
    <t>項　  目</t>
  </si>
  <si>
    <t>実　　　　額　（億円）</t>
  </si>
  <si>
    <t>県民所得</t>
  </si>
  <si>
    <t>国民所得</t>
  </si>
  <si>
    <t>　　</t>
  </si>
  <si>
    <t>農　　業</t>
  </si>
  <si>
    <t>林　　業</t>
  </si>
  <si>
    <t>水 産 業</t>
  </si>
  <si>
    <t>鉱　　業</t>
  </si>
  <si>
    <t>製 造 業</t>
  </si>
  <si>
    <t>建 設 業</t>
  </si>
  <si>
    <t>電気・ガス・水道・廃棄物処理業</t>
  </si>
  <si>
    <t>卸 売 ・ 小 売 業</t>
  </si>
  <si>
    <t>運 輸 ・ 郵 便 業</t>
  </si>
  <si>
    <t>宿泊・飲食サービス業</t>
  </si>
  <si>
    <t>情 報 通 信 業</t>
  </si>
  <si>
    <t>金 融 ・ 保 険 業</t>
  </si>
  <si>
    <t>不　動　産　業</t>
  </si>
  <si>
    <t>専門・科学技術，業務支援サービス業</t>
  </si>
  <si>
    <t>公　　　務</t>
  </si>
  <si>
    <t>教　　　育</t>
  </si>
  <si>
    <t>保健衛生 ・ 社会事業</t>
  </si>
  <si>
    <t>その他のサービス</t>
  </si>
  <si>
    <t>　　 就業人口計</t>
  </si>
  <si>
    <r>
      <t>市 際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間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移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動
（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内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民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差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）</t>
    </r>
  </si>
  <si>
    <r>
      <t>市 内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就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人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口</t>
    </r>
  </si>
  <si>
    <r>
      <t xml:space="preserve">市 内 </t>
    </r>
    <r>
      <rPr>
        <sz val="10"/>
        <rFont val="ＭＳ 明朝"/>
        <family val="1"/>
      </rPr>
      <t>就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人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口</t>
    </r>
  </si>
  <si>
    <r>
      <t>(控除</t>
    </r>
    <r>
      <rPr>
        <sz val="11"/>
        <rFont val="ＭＳ 明朝"/>
        <family val="1"/>
      </rPr>
      <t>)</t>
    </r>
    <r>
      <rPr>
        <sz val="10"/>
        <rFont val="ＭＳ 明朝"/>
        <family val="1"/>
      </rPr>
      <t>総資本形成に係る消費税</t>
    </r>
  </si>
  <si>
    <t>－ 7 －</t>
  </si>
  <si>
    <t>　家　　計</t>
  </si>
  <si>
    <t>令和元年度</t>
  </si>
  <si>
    <t>元</t>
  </si>
  <si>
    <t>令和2年度</t>
  </si>
  <si>
    <t>５　市内就業人口表（令和2年度）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</si>
</sst>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 &quot;#\ ##0"/>
    <numFmt numFmtId="177" formatCode="0.0;&quot;△ &quot;0.0"/>
    <numFmt numFmtId="178" formatCode="#\ ###\ ##0;\-#\ ##0"/>
    <numFmt numFmtId="179" formatCode="#\ ###\ ###\ ##0;\-#\ ##0"/>
    <numFmt numFmtId="180" formatCode="0.0"/>
    <numFmt numFmtId="181" formatCode="#\ ###\ ###\ ##0;&quot;△ &quot;#\ ###\ ##0"/>
    <numFmt numFmtId="182" formatCode="0.00;&quot;△ &quot;0.00"/>
    <numFmt numFmtId="183" formatCode="0.00_);[Red]\(0.00\)"/>
    <numFmt numFmtId="184" formatCode="#\ ###\ ###\ ##0;&quot;△&quot;\ #\ ###\ ###\ ##0"/>
    <numFmt numFmtId="185" formatCode="#,##0.0;\-#,##0.0"/>
    <numFmt numFmtId="186" formatCode="#,##0.0;&quot;△ &quot;#,##0.0"/>
    <numFmt numFmtId="187" formatCode="\ #\ ###\ ##0;\-#\ ##0"/>
    <numFmt numFmtId="188" formatCode="#\ ##0;\-#\ ##0"/>
    <numFmt numFmtId="189" formatCode="#\ ###\ ###\ ##0;&quot;△&quot;#\ ###\ ###\ ##0"/>
    <numFmt numFmtId="190" formatCode="#\ ###\ ##0;&quot;△ &quot;#\ ###\ ##0"/>
    <numFmt numFmtId="191" formatCode="0.00_ "/>
    <numFmt numFmtId="192" formatCode="#,##0_ "/>
    <numFmt numFmtId="193" formatCode="0;&quot;△ &quot;0"/>
    <numFmt numFmtId="194" formatCode="0.000;&quot;△ &quot;0.000"/>
    <numFmt numFmtId="195" formatCode="0.0_ "/>
    <numFmt numFmtId="196" formatCode="0.0;&quot;△  &quot;0.0"/>
    <numFmt numFmtId="197" formatCode="0.0;&quot;△&quot;0.0"/>
    <numFmt numFmtId="198" formatCode="#\ ###\ ###\ ##0;&quot;△    &quot;#\ ##0"/>
    <numFmt numFmtId="199" formatCode="#\ ###\ ###\ ##0;&quot;△   &quot;#\ ##0"/>
    <numFmt numFmtId="200" formatCode="#\ ###\ ##0;&quot;△&quot;#\ ###\ ##0"/>
    <numFmt numFmtId="201" formatCode="#\ ###\ ###\ ##0;&quot;△  &quot;#\ ##0"/>
    <numFmt numFmtId="202" formatCode="#,##0.0;&quot;△&quot;#,##0.0"/>
    <numFmt numFmtId="203" formatCode="#\ ###\ ###\ ##0;&quot;△&quot;###\ ###\ ##0"/>
    <numFmt numFmtId="204" formatCode="#\ ###\ ###\ ##0;&quot;△ &quot;#\ ###\ ###\ ##0"/>
    <numFmt numFmtId="205" formatCode="#\ ###\ ###\ ##0;&quot;△&quot;\ \ \ \ #\ ###\ ###\ ##0"/>
    <numFmt numFmtId="206" formatCode="#\ ###\ ###\ ##0;&quot;△ &quot;\ #\ ###\ ###\ ##0"/>
    <numFmt numFmtId="207" formatCode="0.0;&quot;▲ &quot;0.0"/>
    <numFmt numFmtId="208" formatCode="0_ "/>
    <numFmt numFmtId="209" formatCode="#\ ###\ ###\ ##0;&quot;△&quot;#\ ###\ ##0"/>
    <numFmt numFmtId="210" formatCode="#,##0.0;&quot;▲ &quot;#,##0.0"/>
    <numFmt numFmtId="211" formatCode="#,##0;&quot;▲ &quot;#,##0"/>
    <numFmt numFmtId="212" formatCode="&quot;平成&quot;0&quot;年度&quot;"/>
    <numFmt numFmtId="213" formatCode="#,##0;&quot;▲&quot;* #,##0"/>
    <numFmt numFmtId="214" formatCode="#,##0;&quot;△&quot;* #,##0"/>
    <numFmt numFmtId="215" formatCode="#,##0;&quot;△&quot;* #,##0.0"/>
    <numFmt numFmtId="216" formatCode="#,##0.0;&quot;△&quot;* #,##0.0"/>
    <numFmt numFmtId="217" formatCode="#,##0.0_);[Red]\(#,##0.0\)"/>
    <numFmt numFmtId="218" formatCode="#,##0.0"/>
    <numFmt numFmtId="219" formatCode="#,##0.0_ "/>
    <numFmt numFmtId="220" formatCode="0.00000_ "/>
    <numFmt numFmtId="221" formatCode="0.00000_);\(0.000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9"/>
      <name val="MS P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180" fontId="5" fillId="0" borderId="0">
      <alignment/>
      <protection/>
    </xf>
    <xf numFmtId="37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181" fontId="4" fillId="0" borderId="10" xfId="68" applyNumberFormat="1" applyFont="1" applyFill="1" applyBorder="1" applyAlignment="1">
      <alignment/>
      <protection/>
    </xf>
    <xf numFmtId="181" fontId="4" fillId="0" borderId="0" xfId="68" applyNumberFormat="1" applyFont="1" applyFill="1" applyBorder="1" applyAlignment="1">
      <alignment/>
      <protection/>
    </xf>
    <xf numFmtId="0" fontId="4" fillId="0" borderId="0" xfId="63" applyFont="1" applyFill="1" applyBorder="1" applyAlignment="1">
      <alignment vertical="center"/>
      <protection/>
    </xf>
    <xf numFmtId="182" fontId="4" fillId="0" borderId="11" xfId="68" applyNumberFormat="1" applyFont="1" applyFill="1" applyBorder="1" applyAlignment="1">
      <alignment vertical="center"/>
      <protection/>
    </xf>
    <xf numFmtId="177" fontId="4" fillId="0" borderId="12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left"/>
      <protection/>
    </xf>
    <xf numFmtId="181" fontId="4" fillId="0" borderId="13" xfId="68" applyNumberFormat="1" applyFont="1" applyFill="1" applyBorder="1" applyAlignment="1">
      <alignment/>
      <protection/>
    </xf>
    <xf numFmtId="181" fontId="4" fillId="0" borderId="14" xfId="68" applyNumberFormat="1" applyFont="1" applyFill="1" applyBorder="1" applyAlignment="1">
      <alignment/>
      <protection/>
    </xf>
    <xf numFmtId="184" fontId="4" fillId="0" borderId="10" xfId="63" applyNumberFormat="1" applyFont="1" applyFill="1" applyBorder="1" applyAlignment="1" applyProtection="1">
      <alignment vertical="center" shrinkToFit="1"/>
      <protection locked="0"/>
    </xf>
    <xf numFmtId="184" fontId="4" fillId="0" borderId="13" xfId="63" applyNumberFormat="1" applyFont="1" applyFill="1" applyBorder="1" applyAlignment="1" applyProtection="1">
      <alignment vertical="center" shrinkToFit="1"/>
      <protection locked="0"/>
    </xf>
    <xf numFmtId="177" fontId="4" fillId="0" borderId="13" xfId="63" applyNumberFormat="1" applyFont="1" applyFill="1" applyBorder="1" applyAlignment="1">
      <alignment horizontal="right" vertical="center"/>
      <protection/>
    </xf>
    <xf numFmtId="184" fontId="4" fillId="0" borderId="0" xfId="63" applyNumberFormat="1" applyFont="1" applyFill="1" applyBorder="1" applyAlignment="1" applyProtection="1">
      <alignment vertical="center" shrinkToFit="1"/>
      <protection locked="0"/>
    </xf>
    <xf numFmtId="177" fontId="4" fillId="0" borderId="14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vertical="top"/>
      <protection/>
    </xf>
    <xf numFmtId="0" fontId="4" fillId="0" borderId="11" xfId="63" applyFont="1" applyFill="1" applyBorder="1" applyAlignment="1">
      <alignment vertical="center"/>
      <protection/>
    </xf>
    <xf numFmtId="182" fontId="4" fillId="0" borderId="15" xfId="68" applyNumberFormat="1" applyFont="1" applyFill="1" applyBorder="1" applyAlignment="1">
      <alignment vertical="center"/>
      <protection/>
    </xf>
    <xf numFmtId="182" fontId="4" fillId="0" borderId="12" xfId="68" applyNumberFormat="1" applyFont="1" applyFill="1" applyBorder="1" applyAlignment="1">
      <alignment vertical="center"/>
      <protection/>
    </xf>
    <xf numFmtId="182" fontId="4" fillId="0" borderId="16" xfId="68" applyNumberFormat="1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0" fontId="6" fillId="33" borderId="0" xfId="72" applyFont="1" applyFill="1" applyBorder="1" applyAlignment="1" applyProtection="1">
      <alignment horizontal="left" vertical="center"/>
      <protection/>
    </xf>
    <xf numFmtId="0" fontId="8" fillId="33" borderId="0" xfId="72" applyFont="1" applyFill="1" applyAlignment="1">
      <alignment vertical="center"/>
      <protection/>
    </xf>
    <xf numFmtId="0" fontId="10" fillId="33" borderId="0" xfId="72" applyFont="1" applyFill="1" applyBorder="1" applyAlignment="1">
      <alignment vertical="center"/>
      <protection/>
    </xf>
    <xf numFmtId="0" fontId="8" fillId="33" borderId="11" xfId="72" applyFont="1" applyFill="1" applyBorder="1" applyAlignment="1">
      <alignment vertical="center"/>
      <protection/>
    </xf>
    <xf numFmtId="0" fontId="4" fillId="33" borderId="17" xfId="72" applyFont="1" applyFill="1" applyBorder="1" applyAlignment="1" applyProtection="1">
      <alignment vertical="center"/>
      <protection/>
    </xf>
    <xf numFmtId="0" fontId="4" fillId="33" borderId="22" xfId="72" applyFont="1" applyFill="1" applyBorder="1" applyAlignment="1" applyProtection="1">
      <alignment vertical="center"/>
      <protection/>
    </xf>
    <xf numFmtId="0" fontId="4" fillId="33" borderId="17" xfId="72" applyFont="1" applyFill="1" applyBorder="1" applyAlignment="1" applyProtection="1">
      <alignment horizontal="center" vertical="center"/>
      <protection/>
    </xf>
    <xf numFmtId="0" fontId="11" fillId="33" borderId="0" xfId="72" applyFont="1" applyFill="1" applyAlignment="1">
      <alignment vertical="center"/>
      <protection/>
    </xf>
    <xf numFmtId="0" fontId="11" fillId="33" borderId="0" xfId="72" applyFont="1" applyFill="1" applyAlignment="1">
      <alignment horizontal="center" vertical="center"/>
      <protection/>
    </xf>
    <xf numFmtId="0" fontId="4" fillId="33" borderId="23" xfId="72" applyFont="1" applyFill="1" applyBorder="1" applyAlignment="1" applyProtection="1">
      <alignment horizontal="center" vertical="center"/>
      <protection/>
    </xf>
    <xf numFmtId="0" fontId="4" fillId="33" borderId="10" xfId="72" applyFont="1" applyFill="1" applyBorder="1" applyAlignment="1" applyProtection="1">
      <alignment horizontal="center" vertical="center"/>
      <protection/>
    </xf>
    <xf numFmtId="0" fontId="11" fillId="33" borderId="0" xfId="72" applyFont="1" applyFill="1" applyBorder="1" applyAlignment="1">
      <alignment vertical="center"/>
      <protection/>
    </xf>
    <xf numFmtId="177" fontId="4" fillId="0" borderId="24" xfId="69" applyNumberFormat="1" applyFont="1" applyFill="1" applyBorder="1" applyAlignment="1" applyProtection="1">
      <alignment vertical="center"/>
      <protection/>
    </xf>
    <xf numFmtId="207" fontId="11" fillId="33" borderId="0" xfId="72" applyNumberFormat="1" applyFont="1" applyFill="1" applyAlignment="1">
      <alignment vertical="center"/>
      <protection/>
    </xf>
    <xf numFmtId="0" fontId="11" fillId="33" borderId="0" xfId="72" applyFont="1" applyFill="1" applyBorder="1" applyAlignment="1">
      <alignment horizontal="left" vertical="center"/>
      <protection/>
    </xf>
    <xf numFmtId="0" fontId="4" fillId="33" borderId="25" xfId="72" applyFont="1" applyFill="1" applyBorder="1" applyAlignment="1" applyProtection="1">
      <alignment horizontal="left" vertical="center" shrinkToFit="1"/>
      <protection/>
    </xf>
    <xf numFmtId="177" fontId="4" fillId="0" borderId="0" xfId="69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left" vertical="center" shrinkToFit="1"/>
      <protection/>
    </xf>
    <xf numFmtId="0" fontId="4" fillId="33" borderId="25" xfId="72" applyFont="1" applyFill="1" applyBorder="1" applyAlignment="1">
      <alignment horizontal="left" vertical="center" shrinkToFit="1"/>
      <protection/>
    </xf>
    <xf numFmtId="177" fontId="4" fillId="0" borderId="26" xfId="69" applyNumberFormat="1" applyFont="1" applyFill="1" applyBorder="1" applyAlignment="1" applyProtection="1">
      <alignment vertical="center"/>
      <protection/>
    </xf>
    <xf numFmtId="177" fontId="4" fillId="0" borderId="27" xfId="69" applyNumberFormat="1" applyFont="1" applyFill="1" applyBorder="1" applyAlignment="1" applyProtection="1">
      <alignment vertical="center"/>
      <protection/>
    </xf>
    <xf numFmtId="177" fontId="4" fillId="0" borderId="28" xfId="69" applyNumberFormat="1" applyFont="1" applyFill="1" applyBorder="1" applyAlignment="1" applyProtection="1">
      <alignment vertical="center"/>
      <protection/>
    </xf>
    <xf numFmtId="177" fontId="4" fillId="0" borderId="28" xfId="69" applyNumberFormat="1" applyFont="1" applyFill="1" applyBorder="1" applyAlignment="1" applyProtection="1">
      <alignment vertical="center" shrinkToFit="1"/>
      <protection/>
    </xf>
    <xf numFmtId="0" fontId="6" fillId="33" borderId="0" xfId="72" applyFont="1" applyFill="1" applyAlignment="1" applyProtection="1">
      <alignment horizontal="left" vertical="center"/>
      <protection/>
    </xf>
    <xf numFmtId="0" fontId="5" fillId="33" borderId="0" xfId="72" applyFont="1" applyFill="1" applyAlignment="1" applyProtection="1">
      <alignment horizontal="left" vertical="center"/>
      <protection/>
    </xf>
    <xf numFmtId="0" fontId="10" fillId="33" borderId="0" xfId="72" applyFont="1" applyFill="1" applyBorder="1" applyAlignment="1" applyProtection="1">
      <alignment horizontal="left" vertical="center"/>
      <protection/>
    </xf>
    <xf numFmtId="0" fontId="11" fillId="33" borderId="11" xfId="72" applyFont="1" applyFill="1" applyBorder="1" applyAlignment="1" applyProtection="1">
      <alignment horizontal="left" vertical="center"/>
      <protection/>
    </xf>
    <xf numFmtId="0" fontId="11" fillId="33" borderId="11" xfId="72" applyFont="1" applyFill="1" applyBorder="1" applyAlignment="1">
      <alignment vertical="center"/>
      <protection/>
    </xf>
    <xf numFmtId="0" fontId="4" fillId="0" borderId="17" xfId="72" applyFont="1" applyFill="1" applyBorder="1" applyAlignment="1" applyProtection="1">
      <alignment horizontal="center" vertical="center"/>
      <protection/>
    </xf>
    <xf numFmtId="0" fontId="4" fillId="33" borderId="29" xfId="72" applyFont="1" applyFill="1" applyBorder="1" applyAlignment="1" applyProtection="1">
      <alignment horizontal="left" vertical="center"/>
      <protection/>
    </xf>
    <xf numFmtId="178" fontId="4" fillId="0" borderId="0" xfId="70" applyNumberFormat="1" applyFont="1" applyBorder="1" applyAlignment="1" applyProtection="1">
      <alignment vertical="center"/>
      <protection/>
    </xf>
    <xf numFmtId="177" fontId="4" fillId="0" borderId="0" xfId="70" applyNumberFormat="1" applyFont="1" applyBorder="1" applyAlignment="1" applyProtection="1">
      <alignment vertical="center"/>
      <protection/>
    </xf>
    <xf numFmtId="0" fontId="4" fillId="33" borderId="30" xfId="72" applyFont="1" applyFill="1" applyBorder="1" applyAlignment="1" applyProtection="1">
      <alignment horizontal="left" vertical="center"/>
      <protection/>
    </xf>
    <xf numFmtId="0" fontId="4" fillId="33" borderId="30" xfId="72" applyFont="1" applyFill="1" applyBorder="1" applyAlignment="1" applyProtection="1">
      <alignment horizontal="left" vertical="center" shrinkToFit="1"/>
      <protection/>
    </xf>
    <xf numFmtId="0" fontId="4" fillId="33" borderId="31" xfId="72" applyFont="1" applyFill="1" applyBorder="1" applyAlignment="1" applyProtection="1">
      <alignment horizontal="left" vertical="center" shrinkToFit="1"/>
      <protection/>
    </xf>
    <xf numFmtId="0" fontId="4" fillId="33" borderId="32" xfId="72" applyFont="1" applyFill="1" applyBorder="1" applyAlignment="1" applyProtection="1">
      <alignment horizontal="left" vertical="center"/>
      <protection/>
    </xf>
    <xf numFmtId="178" fontId="4" fillId="0" borderId="28" xfId="70" applyNumberFormat="1" applyFont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center" vertical="center"/>
      <protection/>
    </xf>
    <xf numFmtId="178" fontId="4" fillId="0" borderId="0" xfId="72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right" vertical="center"/>
      <protection/>
    </xf>
    <xf numFmtId="0" fontId="12" fillId="33" borderId="0" xfId="72" applyFont="1" applyFill="1" applyAlignment="1" applyProtection="1">
      <alignment horizontal="left" vertical="center"/>
      <protection/>
    </xf>
    <xf numFmtId="0" fontId="4" fillId="33" borderId="11" xfId="72" applyFont="1" applyFill="1" applyBorder="1" applyAlignment="1" applyProtection="1">
      <alignment horizontal="left" vertical="center"/>
      <protection/>
    </xf>
    <xf numFmtId="0" fontId="4" fillId="33" borderId="11" xfId="72" applyFont="1" applyFill="1" applyBorder="1" applyAlignment="1">
      <alignment vertical="center"/>
      <protection/>
    </xf>
    <xf numFmtId="0" fontId="8" fillId="33" borderId="0" xfId="72" applyFont="1" applyFill="1" applyBorder="1" applyAlignment="1">
      <alignment vertical="center"/>
      <protection/>
    </xf>
    <xf numFmtId="0" fontId="4" fillId="33" borderId="0" xfId="72" applyFont="1" applyFill="1" applyAlignment="1">
      <alignment vertical="top"/>
      <protection/>
    </xf>
    <xf numFmtId="208" fontId="4" fillId="0" borderId="0" xfId="63" applyNumberFormat="1" applyFont="1" applyFill="1" applyBorder="1" applyAlignment="1">
      <alignment vertical="center"/>
      <protection/>
    </xf>
    <xf numFmtId="193" fontId="4" fillId="0" borderId="0" xfId="63" applyNumberFormat="1" applyFont="1" applyFill="1" applyBorder="1" applyAlignment="1">
      <alignment vertical="center"/>
      <protection/>
    </xf>
    <xf numFmtId="0" fontId="8" fillId="33" borderId="0" xfId="72" applyFont="1" applyFill="1" applyAlignment="1" applyProtection="1">
      <alignment horizontal="left" vertical="center"/>
      <protection/>
    </xf>
    <xf numFmtId="0" fontId="4" fillId="33" borderId="17" xfId="72" applyFont="1" applyFill="1" applyBorder="1" applyAlignment="1">
      <alignment vertical="center"/>
      <protection/>
    </xf>
    <xf numFmtId="0" fontId="4" fillId="33" borderId="19" xfId="72" applyFont="1" applyFill="1" applyBorder="1" applyAlignment="1">
      <alignment vertical="center"/>
      <protection/>
    </xf>
    <xf numFmtId="0" fontId="4" fillId="33" borderId="19" xfId="72" applyFont="1" applyFill="1" applyBorder="1" applyAlignment="1" applyProtection="1">
      <alignment horizontal="left" vertical="center"/>
      <protection/>
    </xf>
    <xf numFmtId="0" fontId="4" fillId="33" borderId="22" xfId="72" applyFont="1" applyFill="1" applyBorder="1" applyAlignment="1">
      <alignment vertical="center"/>
      <protection/>
    </xf>
    <xf numFmtId="0" fontId="4" fillId="33" borderId="24" xfId="72" applyFont="1" applyFill="1" applyBorder="1" applyAlignment="1">
      <alignment horizontal="right" vertical="center"/>
      <protection/>
    </xf>
    <xf numFmtId="0" fontId="4" fillId="33" borderId="21" xfId="72" applyNumberFormat="1" applyFont="1" applyFill="1" applyBorder="1" applyAlignment="1" applyProtection="1">
      <alignment horizontal="center" vertical="center"/>
      <protection/>
    </xf>
    <xf numFmtId="0" fontId="4" fillId="33" borderId="10" xfId="72" applyNumberFormat="1" applyFont="1" applyFill="1" applyBorder="1" applyAlignment="1" applyProtection="1">
      <alignment horizontal="center" vertical="center"/>
      <protection/>
    </xf>
    <xf numFmtId="0" fontId="4" fillId="33" borderId="23" xfId="72" applyNumberFormat="1" applyFont="1" applyFill="1" applyBorder="1" applyAlignment="1" applyProtection="1">
      <alignment horizontal="center" vertical="center"/>
      <protection/>
    </xf>
    <xf numFmtId="0" fontId="4" fillId="33" borderId="17" xfId="72" applyNumberFormat="1" applyFont="1" applyFill="1" applyBorder="1" applyAlignment="1" applyProtection="1">
      <alignment horizontal="center" vertical="center"/>
      <protection/>
    </xf>
    <xf numFmtId="179" fontId="4" fillId="0" borderId="21" xfId="66" applyNumberFormat="1" applyFont="1" applyFill="1" applyBorder="1" applyAlignment="1" applyProtection="1">
      <alignment vertical="center"/>
      <protection/>
    </xf>
    <xf numFmtId="179" fontId="4" fillId="0" borderId="24" xfId="66" applyNumberFormat="1" applyFont="1" applyFill="1" applyBorder="1" applyAlignment="1" applyProtection="1">
      <alignment vertical="center"/>
      <protection/>
    </xf>
    <xf numFmtId="179" fontId="4" fillId="0" borderId="0" xfId="66" applyNumberFormat="1" applyFont="1" applyFill="1" applyBorder="1" applyAlignment="1" applyProtection="1">
      <alignment vertical="center"/>
      <protection/>
    </xf>
    <xf numFmtId="179" fontId="4" fillId="0" borderId="10" xfId="66" applyNumberFormat="1" applyFont="1" applyFill="1" applyBorder="1" applyAlignment="1" applyProtection="1">
      <alignment vertical="center"/>
      <protection/>
    </xf>
    <xf numFmtId="0" fontId="11" fillId="0" borderId="0" xfId="72" applyFont="1" applyFill="1" applyAlignment="1">
      <alignment vertical="center"/>
      <protection/>
    </xf>
    <xf numFmtId="179" fontId="4" fillId="0" borderId="17" xfId="66" applyNumberFormat="1" applyFont="1" applyFill="1" applyBorder="1" applyAlignment="1" applyProtection="1">
      <alignment vertical="center"/>
      <protection/>
    </xf>
    <xf numFmtId="179" fontId="4" fillId="0" borderId="19" xfId="66" applyNumberFormat="1" applyFont="1" applyFill="1" applyBorder="1" applyAlignment="1" applyProtection="1">
      <alignment vertical="center"/>
      <protection/>
    </xf>
    <xf numFmtId="0" fontId="10" fillId="33" borderId="0" xfId="72" applyFont="1" applyFill="1" applyAlignment="1">
      <alignment vertical="center"/>
      <protection/>
    </xf>
    <xf numFmtId="38" fontId="4" fillId="0" borderId="24" xfId="51" applyFont="1" applyBorder="1" applyAlignment="1">
      <alignment/>
    </xf>
    <xf numFmtId="38" fontId="4" fillId="0" borderId="0" xfId="51" applyFont="1" applyBorder="1" applyAlignment="1">
      <alignment horizontal="center"/>
    </xf>
    <xf numFmtId="38" fontId="4" fillId="0" borderId="30" xfId="51" applyFont="1" applyBorder="1" applyAlignment="1">
      <alignment horizontal="center"/>
    </xf>
    <xf numFmtId="38" fontId="4" fillId="0" borderId="10" xfId="51" applyFont="1" applyBorder="1" applyAlignment="1">
      <alignment horizontal="center"/>
    </xf>
    <xf numFmtId="38" fontId="4" fillId="0" borderId="21" xfId="51" applyFont="1" applyBorder="1" applyAlignment="1">
      <alignment horizontal="center"/>
    </xf>
    <xf numFmtId="38" fontId="4" fillId="0" borderId="29" xfId="51" applyFont="1" applyBorder="1" applyAlignment="1">
      <alignment horizontal="center"/>
    </xf>
    <xf numFmtId="38" fontId="4" fillId="0" borderId="25" xfId="51" applyFont="1" applyBorder="1" applyAlignment="1">
      <alignment horizontal="center"/>
    </xf>
    <xf numFmtId="38" fontId="4" fillId="0" borderId="11" xfId="51" applyFont="1" applyBorder="1" applyAlignment="1">
      <alignment horizontal="center"/>
    </xf>
    <xf numFmtId="38" fontId="4" fillId="0" borderId="33" xfId="51" applyFont="1" applyBorder="1" applyAlignment="1" quotePrefix="1">
      <alignment horizontal="center" vertical="top"/>
    </xf>
    <xf numFmtId="38" fontId="4" fillId="0" borderId="12" xfId="51" applyFont="1" applyBorder="1" applyAlignment="1" quotePrefix="1">
      <alignment horizontal="center" vertical="top"/>
    </xf>
    <xf numFmtId="38" fontId="4" fillId="0" borderId="34" xfId="51" applyFont="1" applyBorder="1" applyAlignment="1" quotePrefix="1">
      <alignment horizontal="center" vertical="top"/>
    </xf>
    <xf numFmtId="38" fontId="4" fillId="0" borderId="11" xfId="51" applyFont="1" applyBorder="1" applyAlignment="1">
      <alignment horizontal="center" vertical="top"/>
    </xf>
    <xf numFmtId="0" fontId="4" fillId="33" borderId="0" xfId="72" applyFont="1" applyFill="1" applyAlignment="1">
      <alignment/>
      <protection/>
    </xf>
    <xf numFmtId="0" fontId="8" fillId="33" borderId="0" xfId="72" applyFont="1" applyFill="1">
      <alignment/>
      <protection/>
    </xf>
    <xf numFmtId="192" fontId="11" fillId="33" borderId="0" xfId="72" applyNumberFormat="1" applyFont="1" applyFill="1" applyAlignment="1">
      <alignment vertical="center"/>
      <protection/>
    </xf>
    <xf numFmtId="0" fontId="11" fillId="33" borderId="23" xfId="72" applyFont="1" applyFill="1" applyBorder="1" applyAlignment="1">
      <alignment horizontal="center" vertical="center"/>
      <protection/>
    </xf>
    <xf numFmtId="179" fontId="8" fillId="33" borderId="0" xfId="72" applyNumberFormat="1" applyFont="1" applyFill="1" applyAlignment="1">
      <alignment vertical="center"/>
      <protection/>
    </xf>
    <xf numFmtId="0" fontId="10" fillId="33" borderId="0" xfId="72" applyFont="1" applyFill="1" applyAlignment="1" applyProtection="1">
      <alignment/>
      <protection/>
    </xf>
    <xf numFmtId="0" fontId="4" fillId="33" borderId="29" xfId="72" applyFont="1" applyFill="1" applyBorder="1" applyAlignment="1" applyProtection="1">
      <alignment horizontal="center" vertical="center"/>
      <protection/>
    </xf>
    <xf numFmtId="177" fontId="4" fillId="0" borderId="24" xfId="70" applyNumberFormat="1" applyFont="1" applyFill="1" applyBorder="1" applyAlignment="1" applyProtection="1">
      <alignment vertical="center"/>
      <protection/>
    </xf>
    <xf numFmtId="177" fontId="4" fillId="0" borderId="0" xfId="70" applyNumberFormat="1" applyFont="1" applyFill="1" applyBorder="1" applyAlignment="1" applyProtection="1">
      <alignment vertical="center"/>
      <protection/>
    </xf>
    <xf numFmtId="0" fontId="4" fillId="33" borderId="26" xfId="72" applyFont="1" applyFill="1" applyBorder="1" applyAlignment="1" applyProtection="1">
      <alignment horizontal="left" vertical="center" shrinkToFit="1"/>
      <protection/>
    </xf>
    <xf numFmtId="177" fontId="4" fillId="0" borderId="26" xfId="70" applyNumberFormat="1" applyFont="1" applyFill="1" applyBorder="1" applyAlignment="1" applyProtection="1">
      <alignment vertical="center"/>
      <protection/>
    </xf>
    <xf numFmtId="0" fontId="4" fillId="33" borderId="11" xfId="72" applyFont="1" applyFill="1" applyBorder="1" applyAlignment="1" applyProtection="1">
      <alignment horizontal="left" vertical="center" shrinkToFit="1"/>
      <protection/>
    </xf>
    <xf numFmtId="177" fontId="4" fillId="0" borderId="28" xfId="70" applyNumberFormat="1" applyFont="1" applyFill="1" applyBorder="1" applyAlignment="1" applyProtection="1">
      <alignment vertical="center"/>
      <protection/>
    </xf>
    <xf numFmtId="0" fontId="10" fillId="33" borderId="0" xfId="72" applyFont="1" applyFill="1" applyBorder="1" applyAlignment="1" applyProtection="1">
      <alignment/>
      <protection/>
    </xf>
    <xf numFmtId="177" fontId="4" fillId="0" borderId="24" xfId="71" applyNumberFormat="1" applyFont="1" applyFill="1" applyBorder="1" applyAlignment="1" applyProtection="1">
      <alignment vertical="center"/>
      <protection/>
    </xf>
    <xf numFmtId="177" fontId="4" fillId="0" borderId="0" xfId="71" applyNumberFormat="1" applyFont="1" applyFill="1" applyBorder="1" applyAlignment="1" applyProtection="1">
      <alignment vertical="center"/>
      <protection/>
    </xf>
    <xf numFmtId="0" fontId="4" fillId="33" borderId="31" xfId="72" applyFont="1" applyFill="1" applyBorder="1" applyAlignment="1" applyProtection="1">
      <alignment horizontal="left" vertical="center"/>
      <protection/>
    </xf>
    <xf numFmtId="177" fontId="4" fillId="0" borderId="26" xfId="71" applyNumberFormat="1" applyFont="1" applyFill="1" applyBorder="1" applyAlignment="1" applyProtection="1">
      <alignment vertical="center"/>
      <protection/>
    </xf>
    <xf numFmtId="0" fontId="4" fillId="33" borderId="33" xfId="72" applyFont="1" applyFill="1" applyBorder="1" applyAlignment="1" applyProtection="1">
      <alignment horizontal="left" vertical="center"/>
      <protection/>
    </xf>
    <xf numFmtId="177" fontId="4" fillId="0" borderId="11" xfId="71" applyNumberFormat="1" applyFont="1" applyFill="1" applyBorder="1" applyAlignment="1" applyProtection="1">
      <alignment vertical="center"/>
      <protection/>
    </xf>
    <xf numFmtId="178" fontId="4" fillId="33" borderId="0" xfId="72" applyNumberFormat="1" applyFont="1" applyFill="1" applyBorder="1" applyAlignment="1" applyProtection="1">
      <alignment vertical="center"/>
      <protection/>
    </xf>
    <xf numFmtId="177" fontId="4" fillId="33" borderId="0" xfId="72" applyNumberFormat="1" applyFont="1" applyFill="1" applyBorder="1" applyAlignment="1" applyProtection="1">
      <alignment horizontal="center" vertical="center"/>
      <protection/>
    </xf>
    <xf numFmtId="0" fontId="12" fillId="33" borderId="0" xfId="72" applyFont="1" applyFill="1" applyAlignment="1" applyProtection="1">
      <alignment/>
      <protection/>
    </xf>
    <xf numFmtId="0" fontId="4" fillId="33" borderId="0" xfId="72" applyFont="1" applyFill="1" applyBorder="1" applyAlignment="1" applyProtection="1">
      <alignment horizontal="left" vertical="center"/>
      <protection/>
    </xf>
    <xf numFmtId="177" fontId="4" fillId="0" borderId="28" xfId="71" applyNumberFormat="1" applyFont="1" applyFill="1" applyBorder="1" applyAlignment="1" applyProtection="1">
      <alignment vertical="center"/>
      <protection/>
    </xf>
    <xf numFmtId="212" fontId="4" fillId="0" borderId="0" xfId="63" applyNumberFormat="1" applyFont="1" applyFill="1" applyBorder="1" applyAlignment="1">
      <alignment horizontal="left" vertical="center"/>
      <protection/>
    </xf>
    <xf numFmtId="0" fontId="4" fillId="33" borderId="0" xfId="72" applyFont="1" applyFill="1" applyAlignment="1">
      <alignment vertical="center"/>
      <protection/>
    </xf>
    <xf numFmtId="207" fontId="11" fillId="0" borderId="0" xfId="72" applyNumberFormat="1" applyFont="1" applyFill="1" applyAlignment="1">
      <alignment vertical="center"/>
      <protection/>
    </xf>
    <xf numFmtId="210" fontId="11" fillId="0" borderId="0" xfId="72" applyNumberFormat="1" applyFont="1" applyFill="1" applyAlignment="1">
      <alignment vertical="center"/>
      <protection/>
    </xf>
    <xf numFmtId="177" fontId="4" fillId="0" borderId="0" xfId="69" applyNumberFormat="1" applyFont="1" applyFill="1" applyBorder="1" applyAlignment="1" applyProtection="1">
      <alignment vertical="center" shrinkToFit="1"/>
      <protection/>
    </xf>
    <xf numFmtId="177" fontId="4" fillId="0" borderId="27" xfId="69" applyNumberFormat="1" applyFont="1" applyFill="1" applyBorder="1" applyAlignment="1" applyProtection="1">
      <alignment vertical="center" shrinkToFit="1"/>
      <protection/>
    </xf>
    <xf numFmtId="177" fontId="4" fillId="0" borderId="26" xfId="69" applyNumberFormat="1" applyFont="1" applyFill="1" applyBorder="1" applyAlignment="1" applyProtection="1">
      <alignment vertical="center" shrinkToFit="1"/>
      <protection/>
    </xf>
    <xf numFmtId="177" fontId="4" fillId="0" borderId="11" xfId="69" applyNumberFormat="1" applyFont="1" applyFill="1" applyBorder="1" applyAlignment="1" applyProtection="1">
      <alignment vertical="center" shrinkToFit="1"/>
      <protection/>
    </xf>
    <xf numFmtId="177" fontId="8" fillId="33" borderId="0" xfId="72" applyNumberFormat="1" applyFont="1" applyFill="1" applyAlignment="1">
      <alignment vertical="center"/>
      <protection/>
    </xf>
    <xf numFmtId="177" fontId="11" fillId="33" borderId="11" xfId="72" applyNumberFormat="1" applyFont="1" applyFill="1" applyBorder="1" applyAlignment="1">
      <alignment vertical="center"/>
      <protection/>
    </xf>
    <xf numFmtId="177" fontId="11" fillId="33" borderId="0" xfId="72" applyNumberFormat="1" applyFont="1" applyFill="1" applyBorder="1" applyAlignment="1">
      <alignment vertical="center"/>
      <protection/>
    </xf>
    <xf numFmtId="177" fontId="8" fillId="33" borderId="11" xfId="72" applyNumberFormat="1" applyFont="1" applyFill="1" applyBorder="1" applyAlignment="1">
      <alignment vertical="center"/>
      <protection/>
    </xf>
    <xf numFmtId="177" fontId="8" fillId="33" borderId="0" xfId="72" applyNumberFormat="1" applyFont="1" applyFill="1" applyBorder="1" applyAlignment="1">
      <alignment vertical="center"/>
      <protection/>
    </xf>
    <xf numFmtId="0" fontId="4" fillId="0" borderId="17" xfId="72" applyNumberFormat="1" applyFont="1" applyFill="1" applyBorder="1" applyAlignment="1" applyProtection="1">
      <alignment horizontal="center" vertical="center"/>
      <protection/>
    </xf>
    <xf numFmtId="177" fontId="4" fillId="0" borderId="24" xfId="70" applyNumberFormat="1" applyFont="1" applyBorder="1" applyAlignment="1" applyProtection="1">
      <alignment vertical="center"/>
      <protection/>
    </xf>
    <xf numFmtId="177" fontId="4" fillId="0" borderId="28" xfId="70" applyNumberFormat="1" applyFont="1" applyBorder="1" applyAlignment="1" applyProtection="1">
      <alignment vertical="center"/>
      <protection/>
    </xf>
    <xf numFmtId="177" fontId="4" fillId="0" borderId="26" xfId="70" applyNumberFormat="1" applyFont="1" applyBorder="1" applyAlignment="1" applyProtection="1">
      <alignment vertical="center"/>
      <protection/>
    </xf>
    <xf numFmtId="177" fontId="4" fillId="0" borderId="11" xfId="70" applyNumberFormat="1" applyFont="1" applyBorder="1" applyAlignment="1" applyProtection="1">
      <alignment vertical="center"/>
      <protection/>
    </xf>
    <xf numFmtId="177" fontId="4" fillId="0" borderId="11" xfId="69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vertical="center" shrinkToFit="1"/>
      <protection/>
    </xf>
    <xf numFmtId="0" fontId="6" fillId="33" borderId="0" xfId="72" applyFont="1" applyFill="1" applyAlignment="1" applyProtection="1">
      <alignment vertical="center"/>
      <protection/>
    </xf>
    <xf numFmtId="0" fontId="8" fillId="33" borderId="0" xfId="72" applyFont="1" applyFill="1" applyAlignment="1" applyProtection="1">
      <alignment vertical="center"/>
      <protection/>
    </xf>
    <xf numFmtId="0" fontId="4" fillId="33" borderId="35" xfId="72" applyFont="1" applyFill="1" applyBorder="1" applyAlignment="1" applyProtection="1">
      <alignment vertical="center" shrinkToFit="1"/>
      <protection/>
    </xf>
    <xf numFmtId="0" fontId="8" fillId="33" borderId="0" xfId="72" applyFont="1" applyFill="1" applyAlignment="1">
      <alignment/>
      <protection/>
    </xf>
    <xf numFmtId="179" fontId="8" fillId="33" borderId="0" xfId="72" applyNumberFormat="1" applyFont="1" applyFill="1" applyAlignment="1">
      <alignment/>
      <protection/>
    </xf>
    <xf numFmtId="0" fontId="4" fillId="0" borderId="0" xfId="72" applyFont="1" applyFill="1" applyAlignment="1">
      <alignment vertical="center"/>
      <protection/>
    </xf>
    <xf numFmtId="0" fontId="4" fillId="33" borderId="26" xfId="72" applyFont="1" applyFill="1" applyBorder="1" applyAlignment="1">
      <alignment vertical="center"/>
      <protection/>
    </xf>
    <xf numFmtId="0" fontId="4" fillId="0" borderId="0" xfId="72" applyFont="1" applyFill="1" applyBorder="1" applyAlignment="1" applyProtection="1">
      <alignment vertical="center" shrinkToFit="1"/>
      <protection/>
    </xf>
    <xf numFmtId="0" fontId="8" fillId="33" borderId="0" xfId="72" applyFont="1" applyFill="1" applyBorder="1" applyAlignment="1" applyProtection="1">
      <alignment vertical="center" shrinkToFit="1"/>
      <protection/>
    </xf>
    <xf numFmtId="0" fontId="8" fillId="0" borderId="0" xfId="72" applyFont="1" applyFill="1" applyBorder="1" applyAlignment="1" applyProtection="1">
      <alignment vertical="center" shrinkToFit="1"/>
      <protection/>
    </xf>
    <xf numFmtId="192" fontId="8" fillId="33" borderId="0" xfId="72" applyNumberFormat="1" applyFont="1" applyFill="1" applyAlignment="1">
      <alignment vertical="center"/>
      <protection/>
    </xf>
    <xf numFmtId="195" fontId="11" fillId="33" borderId="0" xfId="72" applyNumberFormat="1" applyFont="1" applyFill="1" applyAlignment="1">
      <alignment vertical="center"/>
      <protection/>
    </xf>
    <xf numFmtId="0" fontId="8" fillId="33" borderId="25" xfId="72" applyFont="1" applyFill="1" applyBorder="1" applyAlignment="1" applyProtection="1">
      <alignment horizontal="left" vertical="center" shrinkToFit="1"/>
      <protection/>
    </xf>
    <xf numFmtId="0" fontId="8" fillId="0" borderId="32" xfId="72" applyFont="1" applyFill="1" applyBorder="1" applyAlignment="1" applyProtection="1">
      <alignment horizontal="left" vertical="center" shrinkToFit="1"/>
      <protection/>
    </xf>
    <xf numFmtId="0" fontId="8" fillId="33" borderId="0" xfId="72" applyFont="1" applyFill="1" applyAlignment="1">
      <alignment vertical="top"/>
      <protection/>
    </xf>
    <xf numFmtId="0" fontId="4" fillId="0" borderId="12" xfId="63" applyFont="1" applyFill="1" applyBorder="1" applyAlignment="1">
      <alignment/>
      <protection/>
    </xf>
    <xf numFmtId="0" fontId="11" fillId="0" borderId="0" xfId="63" applyFont="1" applyFill="1" applyBorder="1" applyAlignment="1">
      <alignment/>
      <protection/>
    </xf>
    <xf numFmtId="177" fontId="11" fillId="0" borderId="0" xfId="63" applyNumberFormat="1" applyFont="1" applyFill="1" applyBorder="1" applyAlignment="1">
      <alignment horizontal="right" vertical="center"/>
      <protection/>
    </xf>
    <xf numFmtId="182" fontId="11" fillId="0" borderId="0" xfId="68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left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181" fontId="4" fillId="34" borderId="21" xfId="65" applyNumberFormat="1" applyFont="1" applyFill="1" applyBorder="1" applyAlignment="1" applyProtection="1">
      <alignment vertical="center" shrinkToFit="1"/>
      <protection locked="0"/>
    </xf>
    <xf numFmtId="181" fontId="4" fillId="34" borderId="24" xfId="65" applyNumberFormat="1" applyFont="1" applyFill="1" applyBorder="1" applyAlignment="1" applyProtection="1">
      <alignment vertical="center" shrinkToFit="1"/>
      <protection locked="0"/>
    </xf>
    <xf numFmtId="181" fontId="4" fillId="34" borderId="10" xfId="65" applyNumberFormat="1" applyFont="1" applyFill="1" applyBorder="1" applyAlignment="1" applyProtection="1">
      <alignment vertical="center" shrinkToFit="1"/>
      <protection locked="0"/>
    </xf>
    <xf numFmtId="181" fontId="4" fillId="34" borderId="0" xfId="65" applyNumberFormat="1" applyFont="1" applyFill="1" applyBorder="1" applyAlignment="1" applyProtection="1">
      <alignment vertical="center" shrinkToFit="1"/>
      <protection locked="0"/>
    </xf>
    <xf numFmtId="181" fontId="4" fillId="34" borderId="10" xfId="70" applyNumberFormat="1" applyFont="1" applyFill="1" applyBorder="1" applyAlignment="1" applyProtection="1">
      <alignment vertical="center"/>
      <protection/>
    </xf>
    <xf numFmtId="181" fontId="4" fillId="34" borderId="0" xfId="70" applyNumberFormat="1" applyFont="1" applyFill="1" applyBorder="1" applyAlignment="1" applyProtection="1">
      <alignment vertical="center"/>
      <protection/>
    </xf>
    <xf numFmtId="209" fontId="4" fillId="34" borderId="0" xfId="65" applyNumberFormat="1" applyFont="1" applyFill="1" applyBorder="1" applyAlignment="1" applyProtection="1">
      <alignment vertical="center" shrinkToFit="1"/>
      <protection locked="0"/>
    </xf>
    <xf numFmtId="0" fontId="4" fillId="34" borderId="23" xfId="72" applyFont="1" applyFill="1" applyBorder="1" applyAlignment="1" applyProtection="1">
      <alignment horizontal="center" vertical="center"/>
      <protection/>
    </xf>
    <xf numFmtId="181" fontId="4" fillId="34" borderId="36" xfId="65" applyNumberFormat="1" applyFont="1" applyFill="1" applyBorder="1" applyAlignment="1" applyProtection="1">
      <alignment vertical="center" shrinkToFit="1"/>
      <protection locked="0"/>
    </xf>
    <xf numFmtId="181" fontId="4" fillId="34" borderId="28" xfId="65" applyNumberFormat="1" applyFont="1" applyFill="1" applyBorder="1" applyAlignment="1" applyProtection="1">
      <alignment vertical="center" shrinkToFit="1"/>
      <protection locked="0"/>
    </xf>
    <xf numFmtId="179" fontId="4" fillId="34" borderId="21" xfId="66" applyNumberFormat="1" applyFont="1" applyFill="1" applyBorder="1" applyAlignment="1" applyProtection="1">
      <alignment vertical="center"/>
      <protection/>
    </xf>
    <xf numFmtId="179" fontId="4" fillId="34" borderId="24" xfId="66" applyNumberFormat="1" applyFont="1" applyFill="1" applyBorder="1" applyAlignment="1" applyProtection="1">
      <alignment vertical="center"/>
      <protection/>
    </xf>
    <xf numFmtId="179" fontId="4" fillId="34" borderId="10" xfId="66" applyNumberFormat="1" applyFont="1" applyFill="1" applyBorder="1" applyAlignment="1" applyProtection="1">
      <alignment vertical="center"/>
      <protection/>
    </xf>
    <xf numFmtId="179" fontId="4" fillId="34" borderId="0" xfId="66" applyNumberFormat="1" applyFont="1" applyFill="1" applyBorder="1" applyAlignment="1" applyProtection="1">
      <alignment vertical="center"/>
      <protection/>
    </xf>
    <xf numFmtId="176" fontId="4" fillId="34" borderId="0" xfId="66" applyNumberFormat="1" applyFont="1" applyFill="1" applyBorder="1" applyAlignment="1" applyProtection="1">
      <alignment vertical="center"/>
      <protection/>
    </xf>
    <xf numFmtId="198" fontId="4" fillId="34" borderId="0" xfId="66" applyNumberFormat="1" applyFont="1" applyFill="1" applyBorder="1" applyAlignment="1" applyProtection="1">
      <alignment vertical="center"/>
      <protection/>
    </xf>
    <xf numFmtId="179" fontId="4" fillId="34" borderId="10" xfId="66" applyNumberFormat="1" applyFont="1" applyFill="1" applyBorder="1" applyAlignment="1" applyProtection="1">
      <alignment/>
      <protection/>
    </xf>
    <xf numFmtId="179" fontId="4" fillId="34" borderId="0" xfId="66" applyNumberFormat="1" applyFont="1" applyFill="1" applyBorder="1" applyAlignment="1" applyProtection="1">
      <alignment/>
      <protection/>
    </xf>
    <xf numFmtId="176" fontId="4" fillId="34" borderId="0" xfId="66" applyNumberFormat="1" applyFont="1" applyFill="1" applyBorder="1" applyAlignment="1" applyProtection="1">
      <alignment/>
      <protection/>
    </xf>
    <xf numFmtId="0" fontId="4" fillId="34" borderId="0" xfId="67" applyNumberFormat="1" applyFont="1" applyFill="1" applyBorder="1" applyAlignment="1">
      <alignment horizontal="right" vertical="center"/>
      <protection/>
    </xf>
    <xf numFmtId="200" fontId="4" fillId="34" borderId="0" xfId="66" applyNumberFormat="1" applyFont="1" applyFill="1" applyBorder="1" applyAlignment="1" applyProtection="1">
      <alignment/>
      <protection/>
    </xf>
    <xf numFmtId="199" fontId="4" fillId="34" borderId="0" xfId="66" applyNumberFormat="1" applyFont="1" applyFill="1" applyBorder="1" applyAlignment="1" applyProtection="1">
      <alignment vertical="center"/>
      <protection/>
    </xf>
    <xf numFmtId="201" fontId="4" fillId="34" borderId="0" xfId="66" applyNumberFormat="1" applyFont="1" applyFill="1" applyBorder="1" applyAlignment="1" applyProtection="1">
      <alignment vertical="center"/>
      <protection/>
    </xf>
    <xf numFmtId="179" fontId="4" fillId="34" borderId="0" xfId="66" applyNumberFormat="1" applyFont="1" applyFill="1" applyBorder="1" applyAlignment="1" applyProtection="1">
      <alignment horizontal="right" vertical="center"/>
      <protection/>
    </xf>
    <xf numFmtId="179" fontId="4" fillId="34" borderId="37" xfId="66" applyNumberFormat="1" applyFont="1" applyFill="1" applyBorder="1" applyAlignment="1" applyProtection="1">
      <alignment vertical="center"/>
      <protection/>
    </xf>
    <xf numFmtId="179" fontId="4" fillId="34" borderId="26" xfId="66" applyNumberFormat="1" applyFont="1" applyFill="1" applyBorder="1" applyAlignment="1" applyProtection="1">
      <alignment vertical="center"/>
      <protection/>
    </xf>
    <xf numFmtId="176" fontId="4" fillId="34" borderId="26" xfId="66" applyNumberFormat="1" applyFont="1" applyFill="1" applyBorder="1" applyAlignment="1" applyProtection="1">
      <alignment vertical="center"/>
      <protection/>
    </xf>
    <xf numFmtId="179" fontId="4" fillId="34" borderId="12" xfId="66" applyNumberFormat="1" applyFont="1" applyFill="1" applyBorder="1" applyAlignment="1" applyProtection="1">
      <alignment vertical="center"/>
      <protection/>
    </xf>
    <xf numFmtId="179" fontId="4" fillId="34" borderId="11" xfId="66" applyNumberFormat="1" applyFont="1" applyFill="1" applyBorder="1" applyAlignment="1" applyProtection="1">
      <alignment vertical="center"/>
      <protection/>
    </xf>
    <xf numFmtId="176" fontId="4" fillId="34" borderId="11" xfId="66" applyNumberFormat="1" applyFont="1" applyFill="1" applyBorder="1" applyAlignment="1" applyProtection="1">
      <alignment vertical="center"/>
      <protection/>
    </xf>
    <xf numFmtId="181" fontId="4" fillId="34" borderId="0" xfId="65" applyNumberFormat="1" applyFont="1" applyFill="1" applyBorder="1" applyAlignment="1">
      <alignment horizontal="right" vertical="center"/>
      <protection/>
    </xf>
    <xf numFmtId="181" fontId="4" fillId="34" borderId="28" xfId="65" applyNumberFormat="1" applyFont="1" applyFill="1" applyBorder="1" applyAlignment="1">
      <alignment horizontal="right" vertical="center"/>
      <protection/>
    </xf>
    <xf numFmtId="181" fontId="4" fillId="34" borderId="0" xfId="65" applyNumberFormat="1" applyFont="1" applyFill="1" applyAlignment="1">
      <alignment horizontal="right" vertical="center"/>
      <protection/>
    </xf>
    <xf numFmtId="181" fontId="4" fillId="34" borderId="21" xfId="65" applyNumberFormat="1" applyFont="1" applyFill="1" applyBorder="1" applyAlignment="1" applyProtection="1">
      <alignment shrinkToFit="1"/>
      <protection locked="0"/>
    </xf>
    <xf numFmtId="181" fontId="4" fillId="34" borderId="24" xfId="65" applyNumberFormat="1" applyFont="1" applyFill="1" applyBorder="1" applyAlignment="1" applyProtection="1">
      <alignment shrinkToFit="1"/>
      <protection locked="0"/>
    </xf>
    <xf numFmtId="181" fontId="4" fillId="34" borderId="10" xfId="65" applyNumberFormat="1" applyFont="1" applyFill="1" applyBorder="1" applyAlignment="1" applyProtection="1">
      <alignment shrinkToFit="1"/>
      <protection locked="0"/>
    </xf>
    <xf numFmtId="181" fontId="4" fillId="34" borderId="0" xfId="65" applyNumberFormat="1" applyFont="1" applyFill="1" applyBorder="1" applyAlignment="1" applyProtection="1">
      <alignment shrinkToFit="1"/>
      <protection locked="0"/>
    </xf>
    <xf numFmtId="181" fontId="4" fillId="34" borderId="26" xfId="65" applyNumberFormat="1" applyFont="1" applyFill="1" applyBorder="1" applyAlignment="1" applyProtection="1">
      <alignment shrinkToFit="1"/>
      <protection locked="0"/>
    </xf>
    <xf numFmtId="181" fontId="4" fillId="34" borderId="28" xfId="65" applyNumberFormat="1" applyFont="1" applyFill="1" applyBorder="1" applyAlignment="1" applyProtection="1">
      <alignment shrinkToFit="1"/>
      <protection locked="0"/>
    </xf>
    <xf numFmtId="212" fontId="4" fillId="34" borderId="0" xfId="63" applyNumberFormat="1" applyFont="1" applyFill="1" applyBorder="1" applyAlignment="1">
      <alignment horizontal="left" vertical="center"/>
      <protection/>
    </xf>
    <xf numFmtId="184" fontId="4" fillId="34" borderId="10" xfId="63" applyNumberFormat="1" applyFont="1" applyFill="1" applyBorder="1" applyAlignment="1" applyProtection="1">
      <alignment vertical="center" shrinkToFit="1"/>
      <protection locked="0"/>
    </xf>
    <xf numFmtId="184" fontId="4" fillId="34" borderId="13" xfId="63" applyNumberFormat="1" applyFont="1" applyFill="1" applyBorder="1" applyAlignment="1" applyProtection="1">
      <alignment vertical="center" shrinkToFit="1"/>
      <protection locked="0"/>
    </xf>
    <xf numFmtId="177" fontId="4" fillId="34" borderId="13" xfId="63" applyNumberFormat="1" applyFont="1" applyFill="1" applyBorder="1" applyAlignment="1">
      <alignment horizontal="right" vertical="center"/>
      <protection/>
    </xf>
    <xf numFmtId="184" fontId="4" fillId="34" borderId="0" xfId="63" applyNumberFormat="1" applyFont="1" applyFill="1" applyBorder="1" applyAlignment="1" applyProtection="1">
      <alignment vertical="center" shrinkToFit="1"/>
      <protection locked="0"/>
    </xf>
    <xf numFmtId="177" fontId="4" fillId="34" borderId="14" xfId="63" applyNumberFormat="1" applyFont="1" applyFill="1" applyBorder="1" applyAlignment="1">
      <alignment horizontal="right" vertical="center"/>
      <protection/>
    </xf>
    <xf numFmtId="0" fontId="4" fillId="34" borderId="10" xfId="63" applyFont="1" applyFill="1" applyBorder="1" applyAlignment="1">
      <alignment/>
      <protection/>
    </xf>
    <xf numFmtId="181" fontId="4" fillId="34" borderId="10" xfId="63" applyNumberFormat="1" applyFont="1" applyFill="1" applyBorder="1" applyAlignment="1">
      <alignment vertical="center"/>
      <protection/>
    </xf>
    <xf numFmtId="181" fontId="4" fillId="34" borderId="13" xfId="63" applyNumberFormat="1" applyFont="1" applyFill="1" applyBorder="1" applyAlignment="1">
      <alignment vertical="center"/>
      <protection/>
    </xf>
    <xf numFmtId="181" fontId="4" fillId="34" borderId="0" xfId="63" applyNumberFormat="1" applyFont="1" applyFill="1" applyBorder="1" applyAlignment="1">
      <alignment vertical="center"/>
      <protection/>
    </xf>
    <xf numFmtId="181" fontId="4" fillId="34" borderId="14" xfId="63" applyNumberFormat="1" applyFont="1" applyFill="1" applyBorder="1" applyAlignment="1">
      <alignment vertical="center"/>
      <protection/>
    </xf>
    <xf numFmtId="0" fontId="4" fillId="34" borderId="10" xfId="63" applyFont="1" applyFill="1" applyBorder="1" applyAlignment="1">
      <alignment vertical="center"/>
      <protection/>
    </xf>
    <xf numFmtId="0" fontId="4" fillId="34" borderId="13" xfId="63" applyFont="1" applyFill="1" applyBorder="1" applyAlignment="1">
      <alignment vertical="center"/>
      <protection/>
    </xf>
    <xf numFmtId="0" fontId="4" fillId="34" borderId="0" xfId="63" applyFont="1" applyFill="1" applyBorder="1" applyAlignment="1">
      <alignment vertical="center"/>
      <protection/>
    </xf>
    <xf numFmtId="0" fontId="4" fillId="34" borderId="14" xfId="63" applyFont="1" applyFill="1" applyBorder="1" applyAlignment="1">
      <alignment vertical="center"/>
      <protection/>
    </xf>
    <xf numFmtId="0" fontId="4" fillId="34" borderId="10" xfId="63" applyFont="1" applyFill="1" applyBorder="1" applyAlignment="1">
      <alignment vertical="top"/>
      <protection/>
    </xf>
    <xf numFmtId="177" fontId="4" fillId="34" borderId="10" xfId="63" applyNumberFormat="1" applyFont="1" applyFill="1" applyBorder="1" applyAlignment="1">
      <alignment vertical="center"/>
      <protection/>
    </xf>
    <xf numFmtId="0" fontId="4" fillId="34" borderId="13" xfId="63" applyFont="1" applyFill="1" applyBorder="1">
      <alignment/>
      <protection/>
    </xf>
    <xf numFmtId="0" fontId="4" fillId="34" borderId="10" xfId="63" applyFont="1" applyFill="1" applyBorder="1">
      <alignment/>
      <protection/>
    </xf>
    <xf numFmtId="0" fontId="4" fillId="34" borderId="0" xfId="63" applyFont="1" applyFill="1" applyBorder="1">
      <alignment/>
      <protection/>
    </xf>
    <xf numFmtId="0" fontId="4" fillId="34" borderId="14" xfId="63" applyFont="1" applyFill="1" applyBorder="1">
      <alignment/>
      <protection/>
    </xf>
    <xf numFmtId="177" fontId="4" fillId="34" borderId="10" xfId="63" applyNumberFormat="1" applyFont="1" applyFill="1" applyBorder="1" applyAlignment="1">
      <alignment horizontal="right"/>
      <protection/>
    </xf>
    <xf numFmtId="177" fontId="4" fillId="34" borderId="13" xfId="63" applyNumberFormat="1" applyFont="1" applyFill="1" applyBorder="1" applyAlignment="1">
      <alignment horizontal="right"/>
      <protection/>
    </xf>
    <xf numFmtId="177" fontId="4" fillId="34" borderId="0" xfId="63" applyNumberFormat="1" applyFont="1" applyFill="1" applyBorder="1" applyAlignment="1">
      <alignment horizontal="right"/>
      <protection/>
    </xf>
    <xf numFmtId="177" fontId="4" fillId="34" borderId="14" xfId="63" applyNumberFormat="1" applyFont="1" applyFill="1" applyBorder="1" applyAlignment="1">
      <alignment horizontal="right"/>
      <protection/>
    </xf>
    <xf numFmtId="184" fontId="4" fillId="34" borderId="10" xfId="63" applyNumberFormat="1" applyFont="1" applyFill="1" applyBorder="1" applyAlignment="1" applyProtection="1">
      <alignment shrinkToFit="1"/>
      <protection locked="0"/>
    </xf>
    <xf numFmtId="184" fontId="4" fillId="34" borderId="13" xfId="63" applyNumberFormat="1" applyFont="1" applyFill="1" applyBorder="1" applyAlignment="1" applyProtection="1">
      <alignment shrinkToFit="1"/>
      <protection locked="0"/>
    </xf>
    <xf numFmtId="184" fontId="4" fillId="34" borderId="0" xfId="63" applyNumberFormat="1" applyFont="1" applyFill="1" applyBorder="1" applyAlignment="1" applyProtection="1">
      <alignment shrinkToFit="1"/>
      <protection locked="0"/>
    </xf>
    <xf numFmtId="184" fontId="4" fillId="34" borderId="14" xfId="63" applyNumberFormat="1" applyFont="1" applyFill="1" applyBorder="1" applyAlignment="1" applyProtection="1">
      <alignment shrinkToFit="1"/>
      <protection locked="0"/>
    </xf>
    <xf numFmtId="177" fontId="4" fillId="34" borderId="10" xfId="63" applyNumberFormat="1" applyFont="1" applyFill="1" applyBorder="1">
      <alignment/>
      <protection/>
    </xf>
    <xf numFmtId="177" fontId="4" fillId="34" borderId="13" xfId="63" applyNumberFormat="1" applyFont="1" applyFill="1" applyBorder="1">
      <alignment/>
      <protection/>
    </xf>
    <xf numFmtId="177" fontId="4" fillId="34" borderId="0" xfId="63" applyNumberFormat="1" applyFont="1" applyFill="1">
      <alignment/>
      <protection/>
    </xf>
    <xf numFmtId="177" fontId="4" fillId="34" borderId="14" xfId="63" applyNumberFormat="1" applyFont="1" applyFill="1" applyBorder="1">
      <alignment/>
      <protection/>
    </xf>
    <xf numFmtId="181" fontId="4" fillId="34" borderId="24" xfId="65" applyNumberFormat="1" applyFont="1" applyFill="1" applyBorder="1" applyAlignment="1">
      <alignment vertical="center"/>
      <protection/>
    </xf>
    <xf numFmtId="181" fontId="4" fillId="34" borderId="0" xfId="65" applyNumberFormat="1" applyFont="1" applyFill="1" applyBorder="1" applyAlignment="1">
      <alignment vertical="center"/>
      <protection/>
    </xf>
    <xf numFmtId="181" fontId="4" fillId="34" borderId="0" xfId="65" applyNumberFormat="1" applyFont="1" applyFill="1" applyAlignment="1">
      <alignment vertical="center"/>
      <protection/>
    </xf>
    <xf numFmtId="181" fontId="4" fillId="34" borderId="28" xfId="65" applyNumberFormat="1" applyFont="1" applyFill="1" applyBorder="1" applyAlignment="1">
      <alignment vertical="center"/>
      <protection/>
    </xf>
    <xf numFmtId="181" fontId="4" fillId="34" borderId="24" xfId="65" applyNumberFormat="1" applyFont="1" applyFill="1" applyBorder="1" applyAlignment="1">
      <alignment horizontal="right" vertical="center"/>
      <protection/>
    </xf>
    <xf numFmtId="0" fontId="4" fillId="0" borderId="10" xfId="72" applyFont="1" applyFill="1" applyBorder="1" applyAlignment="1" applyProtection="1">
      <alignment horizontal="center" vertical="center"/>
      <protection/>
    </xf>
    <xf numFmtId="189" fontId="4" fillId="0" borderId="24" xfId="65" applyNumberFormat="1" applyFont="1" applyFill="1" applyBorder="1" applyAlignment="1" applyProtection="1">
      <alignment vertical="center" shrinkToFit="1"/>
      <protection locked="0"/>
    </xf>
    <xf numFmtId="189" fontId="4" fillId="0" borderId="0" xfId="65" applyNumberFormat="1" applyFont="1" applyFill="1" applyBorder="1" applyAlignment="1" applyProtection="1">
      <alignment vertical="center" shrinkToFit="1"/>
      <protection locked="0"/>
    </xf>
    <xf numFmtId="189" fontId="4" fillId="0" borderId="26" xfId="65" applyNumberFormat="1" applyFont="1" applyFill="1" applyBorder="1" applyAlignment="1" applyProtection="1">
      <alignment vertical="center" shrinkToFit="1"/>
      <protection locked="0"/>
    </xf>
    <xf numFmtId="189" fontId="4" fillId="0" borderId="11" xfId="65" applyNumberFormat="1" applyFont="1" applyFill="1" applyBorder="1" applyAlignment="1" applyProtection="1">
      <alignment vertical="center" shrinkToFit="1"/>
      <protection locked="0"/>
    </xf>
    <xf numFmtId="181" fontId="4" fillId="0" borderId="0" xfId="65" applyNumberFormat="1" applyFont="1" applyFill="1" applyBorder="1" applyAlignment="1">
      <alignment horizontal="right" vertical="center"/>
      <protection/>
    </xf>
    <xf numFmtId="181" fontId="4" fillId="0" borderId="28" xfId="65" applyNumberFormat="1" applyFont="1" applyFill="1" applyBorder="1" applyAlignment="1">
      <alignment horizontal="right" vertical="center"/>
      <protection/>
    </xf>
    <xf numFmtId="181" fontId="4" fillId="0" borderId="0" xfId="65" applyNumberFormat="1" applyFont="1" applyFill="1" applyAlignment="1">
      <alignment horizontal="right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/>
      <protection/>
    </xf>
    <xf numFmtId="0" fontId="4" fillId="0" borderId="38" xfId="63" applyFont="1" applyFill="1" applyBorder="1" applyAlignment="1">
      <alignment horizontal="center" vertical="center"/>
      <protection/>
    </xf>
    <xf numFmtId="0" fontId="4" fillId="0" borderId="39" xfId="63" applyFont="1" applyFill="1" applyBorder="1" applyAlignment="1">
      <alignment horizontal="center"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33" borderId="24" xfId="72" applyFont="1" applyFill="1" applyBorder="1" applyAlignment="1" applyProtection="1">
      <alignment horizontal="center" vertical="center"/>
      <protection/>
    </xf>
    <xf numFmtId="0" fontId="4" fillId="33" borderId="41" xfId="72" applyFont="1" applyFill="1" applyBorder="1" applyAlignment="1" applyProtection="1">
      <alignment horizontal="center" vertical="center"/>
      <protection/>
    </xf>
    <xf numFmtId="0" fontId="4" fillId="33" borderId="11" xfId="72" applyFont="1" applyFill="1" applyBorder="1" applyAlignment="1" applyProtection="1">
      <alignment horizontal="center" vertical="center"/>
      <protection/>
    </xf>
    <xf numFmtId="0" fontId="4" fillId="33" borderId="34" xfId="72" applyFont="1" applyFill="1" applyBorder="1" applyAlignment="1" applyProtection="1">
      <alignment horizontal="center" vertical="center"/>
      <protection/>
    </xf>
    <xf numFmtId="0" fontId="4" fillId="33" borderId="19" xfId="72" applyFont="1" applyFill="1" applyBorder="1" applyAlignment="1" applyProtection="1">
      <alignment horizontal="center" vertical="center"/>
      <protection/>
    </xf>
    <xf numFmtId="0" fontId="4" fillId="33" borderId="17" xfId="72" applyFont="1" applyFill="1" applyBorder="1" applyAlignment="1" applyProtection="1">
      <alignment horizontal="center" vertical="center"/>
      <protection/>
    </xf>
    <xf numFmtId="0" fontId="4" fillId="33" borderId="22" xfId="72" applyFont="1" applyFill="1" applyBorder="1" applyAlignment="1" applyProtection="1">
      <alignment horizontal="center" vertical="center"/>
      <protection/>
    </xf>
    <xf numFmtId="0" fontId="4" fillId="33" borderId="17" xfId="72" applyFont="1" applyFill="1" applyBorder="1" applyAlignment="1">
      <alignment horizontal="center" vertical="center"/>
      <protection/>
    </xf>
    <xf numFmtId="0" fontId="4" fillId="33" borderId="19" xfId="72" applyFont="1" applyFill="1" applyBorder="1" applyAlignment="1">
      <alignment horizontal="center" vertical="center"/>
      <protection/>
    </xf>
    <xf numFmtId="0" fontId="11" fillId="33" borderId="0" xfId="72" applyFont="1" applyFill="1" applyAlignment="1">
      <alignment horizontal="center" vertical="center"/>
      <protection/>
    </xf>
    <xf numFmtId="0" fontId="4" fillId="33" borderId="24" xfId="72" applyFont="1" applyFill="1" applyBorder="1" applyAlignment="1" applyProtection="1">
      <alignment horizontal="left" vertical="center" shrinkToFit="1"/>
      <protection/>
    </xf>
    <xf numFmtId="0" fontId="4" fillId="33" borderId="41" xfId="72" applyFont="1" applyFill="1" applyBorder="1" applyAlignment="1" applyProtection="1">
      <alignment horizontal="left" vertical="center" shrinkToFit="1"/>
      <protection/>
    </xf>
    <xf numFmtId="0" fontId="4" fillId="33" borderId="0" xfId="72" applyFont="1" applyFill="1" applyBorder="1" applyAlignment="1" applyProtection="1">
      <alignment horizontal="left" vertical="center" shrinkToFit="1"/>
      <protection/>
    </xf>
    <xf numFmtId="0" fontId="4" fillId="33" borderId="25" xfId="72" applyFont="1" applyFill="1" applyBorder="1" applyAlignment="1" applyProtection="1">
      <alignment horizontal="left" vertical="center" shrinkToFit="1"/>
      <protection/>
    </xf>
    <xf numFmtId="0" fontId="4" fillId="33" borderId="27" xfId="72" applyFont="1" applyFill="1" applyBorder="1" applyAlignment="1" applyProtection="1">
      <alignment horizontal="left" vertical="center" shrinkToFit="1"/>
      <protection/>
    </xf>
    <xf numFmtId="0" fontId="4" fillId="33" borderId="42" xfId="72" applyFont="1" applyFill="1" applyBorder="1" applyAlignment="1" applyProtection="1">
      <alignment horizontal="left" vertical="center" shrinkToFit="1"/>
      <protection/>
    </xf>
    <xf numFmtId="0" fontId="8" fillId="33" borderId="26" xfId="72" applyFont="1" applyFill="1" applyBorder="1" applyAlignment="1">
      <alignment horizontal="left" vertical="center" shrinkToFit="1"/>
      <protection/>
    </xf>
    <xf numFmtId="0" fontId="8" fillId="33" borderId="35" xfId="72" applyFont="1" applyFill="1" applyBorder="1" applyAlignment="1">
      <alignment horizontal="left" vertical="center" shrinkToFit="1"/>
      <protection/>
    </xf>
    <xf numFmtId="0" fontId="8" fillId="33" borderId="11" xfId="72" applyFont="1" applyFill="1" applyBorder="1" applyAlignment="1">
      <alignment horizontal="left" vertical="center" shrinkToFit="1"/>
      <protection/>
    </xf>
    <xf numFmtId="0" fontId="8" fillId="33" borderId="34" xfId="72" applyFont="1" applyFill="1" applyBorder="1" applyAlignment="1">
      <alignment horizontal="left" vertical="center" shrinkToFit="1"/>
      <protection/>
    </xf>
    <xf numFmtId="177" fontId="4" fillId="33" borderId="17" xfId="72" applyNumberFormat="1" applyFont="1" applyFill="1" applyBorder="1" applyAlignment="1">
      <alignment horizontal="center" vertical="center"/>
      <protection/>
    </xf>
    <xf numFmtId="177" fontId="4" fillId="33" borderId="19" xfId="72" applyNumberFormat="1" applyFont="1" applyFill="1" applyBorder="1" applyAlignment="1">
      <alignment horizontal="center" vertical="center"/>
      <protection/>
    </xf>
    <xf numFmtId="0" fontId="4" fillId="0" borderId="41" xfId="72" applyFont="1" applyBorder="1" applyAlignment="1">
      <alignment horizontal="center" vertical="distributed" textRotation="255"/>
      <protection/>
    </xf>
    <xf numFmtId="0" fontId="4" fillId="0" borderId="25" xfId="72" applyFont="1" applyBorder="1" applyAlignment="1">
      <alignment horizontal="center" vertical="distributed" textRotation="255"/>
      <protection/>
    </xf>
    <xf numFmtId="0" fontId="4" fillId="0" borderId="34" xfId="72" applyFont="1" applyBorder="1" applyAlignment="1">
      <alignment horizontal="center" vertical="distributed" textRotation="255"/>
      <protection/>
    </xf>
    <xf numFmtId="0" fontId="4" fillId="33" borderId="25" xfId="72" applyFont="1" applyFill="1" applyBorder="1" applyAlignment="1" applyProtection="1">
      <alignment horizontal="center" vertical="distributed" textRotation="255" shrinkToFit="1"/>
      <protection/>
    </xf>
    <xf numFmtId="0" fontId="4" fillId="33" borderId="0" xfId="72" applyFont="1" applyFill="1" applyBorder="1" applyAlignment="1" applyProtection="1">
      <alignment horizontal="center" vertical="distributed" textRotation="255" shrinkToFit="1"/>
      <protection/>
    </xf>
    <xf numFmtId="0" fontId="4" fillId="33" borderId="34" xfId="72" applyFont="1" applyFill="1" applyBorder="1" applyAlignment="1" applyProtection="1">
      <alignment horizontal="center" vertical="distributed" textRotation="255" shrinkToFit="1"/>
      <protection/>
    </xf>
    <xf numFmtId="0" fontId="4" fillId="33" borderId="41" xfId="72" applyFont="1" applyFill="1" applyBorder="1" applyAlignment="1" applyProtection="1">
      <alignment horizontal="center" vertical="distributed" textRotation="255"/>
      <protection/>
    </xf>
    <xf numFmtId="0" fontId="8" fillId="0" borderId="25" xfId="72" applyFont="1" applyBorder="1" applyAlignment="1">
      <alignment horizontal="center" vertical="distributed" textRotation="255"/>
      <protection/>
    </xf>
    <xf numFmtId="0" fontId="8" fillId="0" borderId="34" xfId="72" applyFont="1" applyBorder="1" applyAlignment="1">
      <alignment horizontal="center" vertical="distributed" textRotation="255"/>
      <protection/>
    </xf>
    <xf numFmtId="0" fontId="4" fillId="33" borderId="24" xfId="72" applyFont="1" applyFill="1" applyBorder="1" applyAlignment="1" applyProtection="1">
      <alignment vertical="center"/>
      <protection/>
    </xf>
    <xf numFmtId="0" fontId="4" fillId="33" borderId="41" xfId="72" applyFont="1" applyFill="1" applyBorder="1" applyAlignment="1" applyProtection="1">
      <alignment vertical="center"/>
      <protection/>
    </xf>
    <xf numFmtId="0" fontId="4" fillId="33" borderId="11" xfId="72" applyFont="1" applyFill="1" applyBorder="1" applyAlignment="1" applyProtection="1">
      <alignment vertical="center"/>
      <protection/>
    </xf>
    <xf numFmtId="0" fontId="4" fillId="33" borderId="34" xfId="72" applyFont="1" applyFill="1" applyBorder="1" applyAlignment="1" applyProtection="1">
      <alignment vertical="center"/>
      <protection/>
    </xf>
    <xf numFmtId="0" fontId="4" fillId="33" borderId="19" xfId="72" applyFont="1" applyFill="1" applyBorder="1" applyAlignment="1" applyProtection="1">
      <alignment vertical="center"/>
      <protection/>
    </xf>
    <xf numFmtId="0" fontId="4" fillId="33" borderId="22" xfId="72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vertical="center" shrinkToFit="1"/>
      <protection/>
    </xf>
    <xf numFmtId="0" fontId="4" fillId="33" borderId="25" xfId="72" applyFont="1" applyFill="1" applyBorder="1" applyAlignment="1" applyProtection="1">
      <alignment vertical="center" shrinkToFit="1"/>
      <protection/>
    </xf>
    <xf numFmtId="0" fontId="8" fillId="33" borderId="0" xfId="72" applyFont="1" applyFill="1" applyBorder="1" applyAlignment="1" applyProtection="1">
      <alignment vertical="center" shrinkToFit="1"/>
      <protection/>
    </xf>
    <xf numFmtId="0" fontId="8" fillId="33" borderId="25" xfId="72" applyFont="1" applyFill="1" applyBorder="1" applyAlignment="1" applyProtection="1">
      <alignment vertical="center" shrinkToFit="1"/>
      <protection/>
    </xf>
    <xf numFmtId="0" fontId="11" fillId="33" borderId="17" xfId="72" applyFont="1" applyFill="1" applyBorder="1" applyAlignment="1">
      <alignment horizontal="center" vertical="center"/>
      <protection/>
    </xf>
    <xf numFmtId="0" fontId="11" fillId="33" borderId="19" xfId="72" applyFont="1" applyFill="1" applyBorder="1" applyAlignment="1">
      <alignment horizontal="center" vertical="center"/>
      <protection/>
    </xf>
    <xf numFmtId="0" fontId="11" fillId="33" borderId="22" xfId="72" applyFont="1" applyFill="1" applyBorder="1" applyAlignment="1">
      <alignment horizontal="center" vertical="center"/>
      <protection/>
    </xf>
    <xf numFmtId="0" fontId="11" fillId="33" borderId="23" xfId="72" applyFont="1" applyFill="1" applyBorder="1" applyAlignment="1">
      <alignment horizontal="center" vertical="center"/>
      <protection/>
    </xf>
    <xf numFmtId="0" fontId="8" fillId="33" borderId="23" xfId="72" applyFont="1" applyFill="1" applyBorder="1" applyAlignment="1">
      <alignment horizontal="center" vertical="center"/>
      <protection/>
    </xf>
    <xf numFmtId="38" fontId="4" fillId="0" borderId="29" xfId="51" applyFont="1" applyBorder="1" applyAlignment="1">
      <alignment horizontal="center" vertical="center" wrapText="1"/>
    </xf>
    <xf numFmtId="38" fontId="4" fillId="0" borderId="30" xfId="51" applyFont="1" applyBorder="1" applyAlignment="1">
      <alignment horizontal="center" vertical="center"/>
    </xf>
    <xf numFmtId="38" fontId="4" fillId="0" borderId="21" xfId="5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33" borderId="0" xfId="72" applyFont="1" applyFill="1" applyBorder="1" applyAlignment="1" applyProtection="1">
      <alignment shrinkToFit="1"/>
      <protection/>
    </xf>
    <xf numFmtId="0" fontId="4" fillId="33" borderId="25" xfId="72" applyFont="1" applyFill="1" applyBorder="1" applyAlignment="1" applyProtection="1">
      <alignment shrinkToFit="1"/>
      <protection/>
    </xf>
    <xf numFmtId="38" fontId="4" fillId="0" borderId="28" xfId="51" applyFont="1" applyBorder="1" applyAlignment="1">
      <alignment horizontal="left" vertical="center" shrinkToFit="1"/>
    </xf>
    <xf numFmtId="38" fontId="4" fillId="0" borderId="43" xfId="51" applyFont="1" applyBorder="1" applyAlignment="1">
      <alignment horizontal="left" vertical="center" shrinkToFit="1"/>
    </xf>
    <xf numFmtId="38" fontId="4" fillId="0" borderId="17" xfId="51" applyFont="1" applyBorder="1" applyAlignment="1">
      <alignment horizontal="center" vertical="center"/>
    </xf>
    <xf numFmtId="38" fontId="4" fillId="0" borderId="19" xfId="51" applyFont="1" applyBorder="1" applyAlignment="1">
      <alignment horizontal="center" vertical="center"/>
    </xf>
    <xf numFmtId="38" fontId="4" fillId="0" borderId="22" xfId="51" applyFont="1" applyBorder="1" applyAlignment="1">
      <alignment horizontal="center" vertical="center"/>
    </xf>
    <xf numFmtId="0" fontId="4" fillId="33" borderId="22" xfId="72" applyFont="1" applyFill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distributed" textRotation="255"/>
      <protection/>
    </xf>
    <xf numFmtId="0" fontId="4" fillId="0" borderId="34" xfId="65" applyFont="1" applyBorder="1" applyAlignment="1">
      <alignment horizontal="center" vertical="distributed" textRotation="255"/>
      <protection/>
    </xf>
    <xf numFmtId="0" fontId="4" fillId="33" borderId="25" xfId="72" applyFont="1" applyFill="1" applyBorder="1" applyAlignment="1" applyProtection="1">
      <alignment horizontal="center" vertical="distributed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標準_Sheet1" xfId="66"/>
    <cellStyle name="標準_Sheet1_産業別生産額" xfId="67"/>
    <cellStyle name="標準_Sheet1_市民所得主要指標" xfId="68"/>
    <cellStyle name="標準_Sheet2" xfId="69"/>
    <cellStyle name="標準_Sheet3" xfId="70"/>
    <cellStyle name="標準_Sheet4" xfId="71"/>
    <cellStyle name="標準_産業別市内総生産・推移" xfId="72"/>
    <cellStyle name="Followed Hyperlink" xfId="73"/>
    <cellStyle name="良い" xfId="74"/>
  </cellStyles>
  <dxfs count="10"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0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572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0</xdr:col>
      <xdr:colOff>0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952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600075</xdr:colOff>
      <xdr:row>5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9810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276225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76225" y="3714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600075</xdr:colOff>
      <xdr:row>5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8100" y="9810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276225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6225" y="3714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view="pageBreakPreview" zoomScale="85" zoomScaleNormal="136" zoomScaleSheetLayoutView="85" zoomScalePageLayoutView="0" workbookViewId="0" topLeftCell="A1">
      <pane xSplit="2" ySplit="5" topLeftCell="C6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B19" sqref="B19"/>
    </sheetView>
  </sheetViews>
  <sheetFormatPr defaultColWidth="9.00390625" defaultRowHeight="13.5"/>
  <cols>
    <col min="1" max="1" width="10.25390625" style="6" customWidth="1"/>
    <col min="2" max="2" width="9.375" style="6" bestFit="1" customWidth="1"/>
    <col min="3" max="4" width="13.375" style="6" bestFit="1" customWidth="1"/>
    <col min="5" max="8" width="9.875" style="6" customWidth="1"/>
    <col min="9" max="9" width="5.00390625" style="6" customWidth="1"/>
    <col min="10" max="16384" width="9.00390625" style="6" customWidth="1"/>
  </cols>
  <sheetData>
    <row r="1" spans="1:8" ht="17.25">
      <c r="A1" s="264" t="s">
        <v>2</v>
      </c>
      <c r="B1" s="264"/>
      <c r="C1" s="264"/>
      <c r="D1" s="264"/>
      <c r="E1" s="264"/>
      <c r="F1" s="264"/>
      <c r="G1" s="264"/>
      <c r="H1" s="264"/>
    </row>
    <row r="2" spans="1:8" s="7" customFormat="1" ht="10.5" customHeight="1">
      <c r="A2" s="265"/>
      <c r="B2" s="265"/>
      <c r="C2" s="265"/>
      <c r="D2" s="265"/>
      <c r="E2" s="265"/>
      <c r="F2" s="265"/>
      <c r="G2" s="265"/>
      <c r="H2" s="265"/>
    </row>
    <row r="3" spans="1:8" s="3" customFormat="1" ht="19.5" customHeight="1">
      <c r="A3" s="266"/>
      <c r="B3" s="269" t="s">
        <v>3</v>
      </c>
      <c r="C3" s="272" t="s">
        <v>11</v>
      </c>
      <c r="D3" s="273"/>
      <c r="E3" s="258" t="s">
        <v>4</v>
      </c>
      <c r="F3" s="259"/>
      <c r="G3" s="259"/>
      <c r="H3" s="260"/>
    </row>
    <row r="4" spans="1:13" s="3" customFormat="1" ht="19.5" customHeight="1">
      <c r="A4" s="267"/>
      <c r="B4" s="270"/>
      <c r="C4" s="274"/>
      <c r="D4" s="275"/>
      <c r="E4" s="260" t="s">
        <v>5</v>
      </c>
      <c r="F4" s="258"/>
      <c r="G4" s="261" t="s">
        <v>6</v>
      </c>
      <c r="H4" s="261"/>
      <c r="J4" s="262" t="s">
        <v>5</v>
      </c>
      <c r="K4" s="262"/>
      <c r="L4" s="262" t="s">
        <v>6</v>
      </c>
      <c r="M4" s="262"/>
    </row>
    <row r="5" spans="1:13" s="3" customFormat="1" ht="30" customHeight="1">
      <c r="A5" s="268"/>
      <c r="B5" s="271"/>
      <c r="C5" s="21" t="s">
        <v>7</v>
      </c>
      <c r="D5" s="22" t="s">
        <v>8</v>
      </c>
      <c r="E5" s="21" t="s">
        <v>9</v>
      </c>
      <c r="F5" s="23" t="s">
        <v>10</v>
      </c>
      <c r="G5" s="24" t="s">
        <v>9</v>
      </c>
      <c r="H5" s="25" t="s">
        <v>10</v>
      </c>
      <c r="J5" s="262" t="s">
        <v>9</v>
      </c>
      <c r="K5" s="262"/>
      <c r="L5" s="262" t="s">
        <v>9</v>
      </c>
      <c r="M5" s="262"/>
    </row>
    <row r="6" spans="1:11" ht="7.5" customHeight="1">
      <c r="A6" s="8"/>
      <c r="B6" s="26"/>
      <c r="C6" s="1"/>
      <c r="D6" s="9"/>
      <c r="E6" s="1"/>
      <c r="F6" s="9"/>
      <c r="G6" s="2"/>
      <c r="H6" s="10"/>
      <c r="J6" s="73"/>
      <c r="K6" s="3"/>
    </row>
    <row r="7" spans="1:13" s="3" customFormat="1" ht="19.5" customHeight="1">
      <c r="A7" s="212" t="s">
        <v>152</v>
      </c>
      <c r="B7" s="213">
        <v>593128</v>
      </c>
      <c r="C7" s="213">
        <v>2034369957</v>
      </c>
      <c r="D7" s="214">
        <v>1541244603</v>
      </c>
      <c r="E7" s="213">
        <v>3429.9003874374503</v>
      </c>
      <c r="F7" s="215">
        <v>97.09976344725334</v>
      </c>
      <c r="G7" s="216">
        <v>2598.5025205351963</v>
      </c>
      <c r="H7" s="217">
        <v>107.9049551631351</v>
      </c>
      <c r="J7" s="73">
        <f>C7/B7</f>
        <v>3429.9003874374503</v>
      </c>
      <c r="K7" s="3" t="b">
        <f aca="true" t="shared" si="0" ref="K7:K25">J7=E7</f>
        <v>1</v>
      </c>
      <c r="L7" s="74">
        <f>D7/B7</f>
        <v>2598.5025205351963</v>
      </c>
      <c r="M7" s="3" t="b">
        <f>L7=G7</f>
        <v>1</v>
      </c>
    </row>
    <row r="8" spans="1:12" s="3" customFormat="1" ht="8.25" customHeight="1">
      <c r="A8" s="212"/>
      <c r="B8" s="213"/>
      <c r="C8" s="213"/>
      <c r="D8" s="214"/>
      <c r="E8" s="213"/>
      <c r="F8" s="215"/>
      <c r="G8" s="216"/>
      <c r="H8" s="217"/>
      <c r="J8" s="73"/>
      <c r="L8" s="74"/>
    </row>
    <row r="9" spans="1:13" s="3" customFormat="1" ht="19.5" customHeight="1">
      <c r="A9" s="130" t="s">
        <v>150</v>
      </c>
      <c r="B9" s="213">
        <v>594415</v>
      </c>
      <c r="C9" s="213">
        <v>2083785543</v>
      </c>
      <c r="D9" s="214">
        <v>1682659809</v>
      </c>
      <c r="E9" s="213">
        <v>3505.6072659673796</v>
      </c>
      <c r="F9" s="215">
        <v>96.87516801699667</v>
      </c>
      <c r="G9" s="216">
        <v>2830.7828856943383</v>
      </c>
      <c r="H9" s="217">
        <v>108.92561659685487</v>
      </c>
      <c r="J9" s="73">
        <f>C9/B9</f>
        <v>3505.6072659673796</v>
      </c>
      <c r="K9" s="3" t="b">
        <f t="shared" si="0"/>
        <v>1</v>
      </c>
      <c r="L9" s="74">
        <f>D9/B9</f>
        <v>2830.7828856943383</v>
      </c>
      <c r="M9" s="3" t="b">
        <f>L9=G9</f>
        <v>1</v>
      </c>
    </row>
    <row r="10" spans="1:13" ht="7.5" customHeight="1">
      <c r="A10" s="8"/>
      <c r="B10" s="218"/>
      <c r="C10" s="219"/>
      <c r="D10" s="220"/>
      <c r="E10" s="219"/>
      <c r="F10" s="220"/>
      <c r="G10" s="221"/>
      <c r="H10" s="222"/>
      <c r="J10" s="73"/>
      <c r="K10" s="3"/>
      <c r="L10" s="74"/>
      <c r="M10" s="3"/>
    </row>
    <row r="11" spans="1:13" s="3" customFormat="1" ht="19.5" customHeight="1">
      <c r="A11" s="130">
        <v>30</v>
      </c>
      <c r="B11" s="213">
        <v>596515</v>
      </c>
      <c r="C11" s="213">
        <v>2069556148</v>
      </c>
      <c r="D11" s="214">
        <v>1678042363</v>
      </c>
      <c r="E11" s="213">
        <v>3469.4117465612767</v>
      </c>
      <c r="F11" s="215">
        <v>97.16657493440954</v>
      </c>
      <c r="G11" s="216">
        <v>2813.076558007762</v>
      </c>
      <c r="H11" s="217">
        <v>109.97647841508633</v>
      </c>
      <c r="J11" s="73">
        <f>C11/B11</f>
        <v>3469.4117465612767</v>
      </c>
      <c r="K11" s="3" t="b">
        <f t="shared" si="0"/>
        <v>1</v>
      </c>
      <c r="L11" s="74">
        <f>D11/B11</f>
        <v>2813.076558007762</v>
      </c>
      <c r="M11" s="3" t="b">
        <f>L11=G11</f>
        <v>1</v>
      </c>
    </row>
    <row r="12" spans="1:13" ht="7.5" customHeight="1">
      <c r="A12" s="8"/>
      <c r="B12" s="218"/>
      <c r="C12" s="219"/>
      <c r="D12" s="220"/>
      <c r="E12" s="219"/>
      <c r="F12" s="220"/>
      <c r="G12" s="221"/>
      <c r="H12" s="222"/>
      <c r="J12" s="73"/>
      <c r="K12" s="3"/>
      <c r="L12" s="74"/>
      <c r="M12" s="3"/>
    </row>
    <row r="13" spans="1:13" s="3" customFormat="1" ht="19.5" customHeight="1">
      <c r="A13" s="130">
        <f>A11-1</f>
        <v>29</v>
      </c>
      <c r="B13" s="213">
        <v>597480</v>
      </c>
      <c r="C13" s="213">
        <v>2054061423</v>
      </c>
      <c r="D13" s="214">
        <v>1676982200</v>
      </c>
      <c r="E13" s="213">
        <v>3437.8747790721027</v>
      </c>
      <c r="F13" s="215">
        <v>95.73659902991692</v>
      </c>
      <c r="G13" s="216">
        <v>2806.7587199571535</v>
      </c>
      <c r="H13" s="217">
        <v>108.45833237594074</v>
      </c>
      <c r="J13" s="73">
        <f>C13/B13</f>
        <v>3437.8747790721027</v>
      </c>
      <c r="K13" s="3" t="b">
        <f t="shared" si="0"/>
        <v>1</v>
      </c>
      <c r="L13" s="74">
        <f>D13/B13</f>
        <v>2806.7587199571535</v>
      </c>
      <c r="M13" s="3" t="b">
        <f>L13=G13</f>
        <v>1</v>
      </c>
    </row>
    <row r="14" spans="1:13" ht="7.5" customHeight="1">
      <c r="A14" s="8"/>
      <c r="B14" s="218"/>
      <c r="C14" s="223"/>
      <c r="D14" s="224"/>
      <c r="E14" s="223"/>
      <c r="F14" s="224"/>
      <c r="G14" s="225"/>
      <c r="H14" s="226"/>
      <c r="J14" s="73"/>
      <c r="K14" s="3"/>
      <c r="L14" s="74"/>
      <c r="M14" s="3"/>
    </row>
    <row r="15" spans="1:13" s="3" customFormat="1" ht="19.5" customHeight="1">
      <c r="A15" s="130">
        <f>A13-1</f>
        <v>28</v>
      </c>
      <c r="B15" s="213">
        <v>598910</v>
      </c>
      <c r="C15" s="213">
        <v>2011362452</v>
      </c>
      <c r="D15" s="214">
        <v>1602101078</v>
      </c>
      <c r="E15" s="213">
        <v>3358.3717954283616</v>
      </c>
      <c r="F15" s="215">
        <v>98.52930981234802</v>
      </c>
      <c r="G15" s="216">
        <v>2675.0280977108414</v>
      </c>
      <c r="H15" s="217">
        <v>109.1968743353096</v>
      </c>
      <c r="J15" s="73">
        <f>C15/B15</f>
        <v>3358.3717954283616</v>
      </c>
      <c r="K15" s="3" t="b">
        <f t="shared" si="0"/>
        <v>1</v>
      </c>
      <c r="L15" s="74">
        <f>D15/B15</f>
        <v>2675.0280977108414</v>
      </c>
      <c r="M15" s="3" t="b">
        <f>L15=G15</f>
        <v>1</v>
      </c>
    </row>
    <row r="16" spans="1:13" ht="7.5" customHeight="1">
      <c r="A16" s="8"/>
      <c r="B16" s="227"/>
      <c r="C16" s="228"/>
      <c r="D16" s="229"/>
      <c r="E16" s="230"/>
      <c r="F16" s="229"/>
      <c r="G16" s="231"/>
      <c r="H16" s="232"/>
      <c r="J16" s="73"/>
      <c r="K16" s="3"/>
      <c r="L16" s="74"/>
      <c r="M16" s="3"/>
    </row>
    <row r="17" spans="1:13" s="3" customFormat="1" ht="19.5" customHeight="1">
      <c r="A17" s="130">
        <f>A15-1</f>
        <v>27</v>
      </c>
      <c r="B17" s="213">
        <v>599814</v>
      </c>
      <c r="C17" s="213">
        <v>1988572106</v>
      </c>
      <c r="D17" s="214">
        <v>1604667196</v>
      </c>
      <c r="E17" s="213">
        <v>3315.314590856499</v>
      </c>
      <c r="F17" s="215">
        <v>99.3368530606741</v>
      </c>
      <c r="G17" s="216">
        <v>2675.2746618118285</v>
      </c>
      <c r="H17" s="217">
        <v>111.03552461678791</v>
      </c>
      <c r="J17" s="73">
        <f>C17/B17</f>
        <v>3315.314590856499</v>
      </c>
      <c r="K17" s="3" t="b">
        <f t="shared" si="0"/>
        <v>1</v>
      </c>
      <c r="L17" s="74">
        <f>D17/B17</f>
        <v>2675.2746618118285</v>
      </c>
      <c r="M17" s="3" t="b">
        <f>L17=G17</f>
        <v>1</v>
      </c>
    </row>
    <row r="18" spans="1:13" ht="7.5" customHeight="1">
      <c r="A18" s="8"/>
      <c r="B18" s="218"/>
      <c r="C18" s="223"/>
      <c r="D18" s="224"/>
      <c r="E18" s="223"/>
      <c r="F18" s="224"/>
      <c r="G18" s="225"/>
      <c r="H18" s="226"/>
      <c r="J18" s="73"/>
      <c r="K18" s="3"/>
      <c r="L18" s="74"/>
      <c r="M18" s="3"/>
    </row>
    <row r="19" spans="1:13" s="3" customFormat="1" ht="19.5" customHeight="1">
      <c r="A19" s="130">
        <f>A17-1</f>
        <v>26</v>
      </c>
      <c r="B19" s="213">
        <v>602111</v>
      </c>
      <c r="C19" s="213">
        <v>1935414335</v>
      </c>
      <c r="D19" s="214">
        <v>1553430070</v>
      </c>
      <c r="E19" s="213">
        <v>3214.381293482431</v>
      </c>
      <c r="F19" s="215">
        <v>101.16476232967129</v>
      </c>
      <c r="G19" s="216">
        <v>2579.9729119713807</v>
      </c>
      <c r="H19" s="217">
        <v>111.20739044238125</v>
      </c>
      <c r="J19" s="73">
        <f>C19/B19</f>
        <v>3214.381293482431</v>
      </c>
      <c r="K19" s="3" t="b">
        <f t="shared" si="0"/>
        <v>1</v>
      </c>
      <c r="L19" s="74">
        <f>D19/B19</f>
        <v>2579.9729119713807</v>
      </c>
      <c r="M19" s="3" t="b">
        <f>L19=G19</f>
        <v>1</v>
      </c>
    </row>
    <row r="20" spans="1:13" ht="7.5" customHeight="1">
      <c r="A20" s="8"/>
      <c r="B20" s="218"/>
      <c r="C20" s="233"/>
      <c r="D20" s="234"/>
      <c r="E20" s="233"/>
      <c r="F20" s="234"/>
      <c r="G20" s="235"/>
      <c r="H20" s="236"/>
      <c r="J20" s="73"/>
      <c r="K20" s="3"/>
      <c r="L20" s="74"/>
      <c r="M20" s="3"/>
    </row>
    <row r="21" spans="1:13" s="3" customFormat="1" ht="19.5" customHeight="1">
      <c r="A21" s="130">
        <f>A19-1</f>
        <v>25</v>
      </c>
      <c r="B21" s="213">
        <v>604120</v>
      </c>
      <c r="C21" s="213">
        <v>1941355148</v>
      </c>
      <c r="D21" s="214">
        <v>1579183993</v>
      </c>
      <c r="E21" s="213">
        <v>3213.525703502615</v>
      </c>
      <c r="F21" s="215">
        <v>102.36388850838804</v>
      </c>
      <c r="G21" s="216">
        <v>2614.0236923127854</v>
      </c>
      <c r="H21" s="217">
        <v>112.12537292340885</v>
      </c>
      <c r="J21" s="73">
        <f>C21/B21</f>
        <v>3213.525703502615</v>
      </c>
      <c r="K21" s="3" t="b">
        <f t="shared" si="0"/>
        <v>1</v>
      </c>
      <c r="L21" s="74">
        <f>D21/B21</f>
        <v>2614.0236923127854</v>
      </c>
      <c r="M21" s="3" t="b">
        <f>L21=G21</f>
        <v>1</v>
      </c>
    </row>
    <row r="22" spans="1:13" ht="7.5" customHeight="1">
      <c r="A22" s="8"/>
      <c r="B22" s="218"/>
      <c r="C22" s="237"/>
      <c r="D22" s="238"/>
      <c r="E22" s="237"/>
      <c r="F22" s="238"/>
      <c r="G22" s="239"/>
      <c r="H22" s="240"/>
      <c r="J22" s="73"/>
      <c r="K22" s="3"/>
      <c r="L22" s="74"/>
      <c r="M22" s="3"/>
    </row>
    <row r="23" spans="1:13" s="3" customFormat="1" ht="19.5" customHeight="1">
      <c r="A23" s="130">
        <f>A21-1</f>
        <v>24</v>
      </c>
      <c r="B23" s="213">
        <v>604886</v>
      </c>
      <c r="C23" s="213">
        <v>1898462299</v>
      </c>
      <c r="D23" s="214">
        <v>1522797856</v>
      </c>
      <c r="E23" s="213">
        <v>3138.545608594016</v>
      </c>
      <c r="F23" s="215">
        <v>103.12195914503721</v>
      </c>
      <c r="G23" s="216">
        <v>2517.4956206624056</v>
      </c>
      <c r="H23" s="217">
        <v>112.2658879394158</v>
      </c>
      <c r="J23" s="73">
        <f>C23/B23</f>
        <v>3138.545608594016</v>
      </c>
      <c r="K23" s="3" t="b">
        <f t="shared" si="0"/>
        <v>1</v>
      </c>
      <c r="L23" s="74">
        <f>D23/B23</f>
        <v>2517.4956206624056</v>
      </c>
      <c r="M23" s="3" t="b">
        <f>L23=G23</f>
        <v>1</v>
      </c>
    </row>
    <row r="24" spans="1:13" ht="7.5" customHeight="1">
      <c r="A24" s="8"/>
      <c r="B24" s="218"/>
      <c r="C24" s="241"/>
      <c r="D24" s="242"/>
      <c r="E24" s="241"/>
      <c r="F24" s="242"/>
      <c r="G24" s="243"/>
      <c r="H24" s="244"/>
      <c r="J24" s="73"/>
      <c r="K24" s="3"/>
      <c r="L24" s="74"/>
      <c r="M24" s="3"/>
    </row>
    <row r="25" spans="1:13" s="3" customFormat="1" ht="19.5" customHeight="1">
      <c r="A25" s="130">
        <f>A23-1</f>
        <v>23</v>
      </c>
      <c r="B25" s="213">
        <v>605734</v>
      </c>
      <c r="C25" s="213">
        <v>1917034606</v>
      </c>
      <c r="D25" s="214">
        <v>1515172924</v>
      </c>
      <c r="E25" s="213">
        <v>3164.812617419527</v>
      </c>
      <c r="F25" s="215">
        <v>104.0156171747373</v>
      </c>
      <c r="G25" s="216">
        <v>2501.3833200711865</v>
      </c>
      <c r="H25" s="217">
        <v>111.78193294610494</v>
      </c>
      <c r="J25" s="73">
        <f>C25/B25</f>
        <v>3164.812617419527</v>
      </c>
      <c r="K25" s="3" t="b">
        <f t="shared" si="0"/>
        <v>1</v>
      </c>
      <c r="L25" s="74">
        <f>D25/B25</f>
        <v>2501.3833200711865</v>
      </c>
      <c r="M25" s="3" t="b">
        <f>L25=G25</f>
        <v>1</v>
      </c>
    </row>
    <row r="26" spans="1:13" s="16" customFormat="1" ht="7.5" customHeight="1">
      <c r="A26" s="169"/>
      <c r="B26" s="165"/>
      <c r="C26" s="170"/>
      <c r="D26" s="171"/>
      <c r="E26" s="170"/>
      <c r="F26" s="171"/>
      <c r="G26" s="17"/>
      <c r="H26" s="172"/>
      <c r="J26" s="73"/>
      <c r="K26" s="3"/>
      <c r="L26" s="74"/>
      <c r="M26" s="3"/>
    </row>
    <row r="27" spans="1:13" s="3" customFormat="1" ht="19.5" customHeight="1" hidden="1">
      <c r="A27" s="130">
        <f>A25-1</f>
        <v>22</v>
      </c>
      <c r="B27" s="11">
        <v>604572</v>
      </c>
      <c r="C27" s="11">
        <v>1846096999</v>
      </c>
      <c r="D27" s="12">
        <v>1434581850</v>
      </c>
      <c r="E27" s="11">
        <v>3053.56020292041</v>
      </c>
      <c r="F27" s="13">
        <v>102.912840607512</v>
      </c>
      <c r="G27" s="14">
        <v>2372.88834084278</v>
      </c>
      <c r="H27" s="15">
        <v>110.931364296326</v>
      </c>
      <c r="J27" s="73">
        <f>C27/B27</f>
        <v>3053.5602029204133</v>
      </c>
      <c r="K27" s="3" t="b">
        <f>J27=E27</f>
        <v>1</v>
      </c>
      <c r="L27" s="74">
        <f>D27/B27</f>
        <v>2372.8883408427782</v>
      </c>
      <c r="M27" s="3" t="b">
        <f>L27=G27</f>
        <v>1</v>
      </c>
    </row>
    <row r="28" spans="1:8" ht="12" customHeight="1" hidden="1">
      <c r="A28" s="130"/>
      <c r="B28" s="11"/>
      <c r="C28" s="11"/>
      <c r="D28" s="12"/>
      <c r="E28" s="11"/>
      <c r="F28" s="13"/>
      <c r="G28" s="14"/>
      <c r="H28" s="15"/>
    </row>
    <row r="29" spans="1:8" ht="12" hidden="1">
      <c r="A29" s="130">
        <f>A27-1</f>
        <v>21</v>
      </c>
      <c r="B29" s="11">
        <v>603980</v>
      </c>
      <c r="C29" s="11">
        <v>1906860332</v>
      </c>
      <c r="D29" s="12">
        <v>1469000750</v>
      </c>
      <c r="E29" s="11">
        <v>3157.15807145932</v>
      </c>
      <c r="F29" s="13">
        <v>103.606662702872</v>
      </c>
      <c r="G29" s="14">
        <v>2432.20098347627</v>
      </c>
      <c r="H29" s="15">
        <v>111.109274488759</v>
      </c>
    </row>
    <row r="30" spans="1:8" ht="12" hidden="1">
      <c r="A30" s="17"/>
      <c r="B30" s="165"/>
      <c r="C30" s="5"/>
      <c r="D30" s="18"/>
      <c r="E30" s="19"/>
      <c r="F30" s="18"/>
      <c r="G30" s="4"/>
      <c r="H30" s="20"/>
    </row>
    <row r="31" spans="1:8" ht="12">
      <c r="A31" s="3" t="s">
        <v>0</v>
      </c>
      <c r="B31" s="166"/>
      <c r="C31" s="167"/>
      <c r="D31" s="168"/>
      <c r="E31" s="168"/>
      <c r="F31" s="168"/>
      <c r="G31" s="168"/>
      <c r="H31" s="168"/>
    </row>
    <row r="32" ht="12">
      <c r="A32" s="3" t="s">
        <v>1</v>
      </c>
    </row>
    <row r="54" s="3" customFormat="1" ht="13.5" customHeight="1"/>
    <row r="55" s="3" customFormat="1" ht="409.5"/>
    <row r="56" s="3" customFormat="1" ht="409.5"/>
    <row r="58" spans="1:8" ht="409.5">
      <c r="A58" s="27"/>
      <c r="B58" s="27"/>
      <c r="C58" s="27"/>
      <c r="D58" s="27"/>
      <c r="E58" s="27"/>
      <c r="F58" s="27"/>
      <c r="G58" s="27"/>
      <c r="H58" s="27"/>
    </row>
    <row r="59" spans="1:8" ht="409.5">
      <c r="A59" s="27"/>
      <c r="B59" s="27"/>
      <c r="C59" s="27"/>
      <c r="D59" s="27"/>
      <c r="E59" s="27"/>
      <c r="F59" s="27"/>
      <c r="G59" s="27"/>
      <c r="H59" s="27"/>
    </row>
    <row r="62" spans="1:8" ht="409.5">
      <c r="A62" s="263" t="s">
        <v>148</v>
      </c>
      <c r="B62" s="263"/>
      <c r="C62" s="263"/>
      <c r="D62" s="263"/>
      <c r="E62" s="263"/>
      <c r="F62" s="263"/>
      <c r="G62" s="263"/>
      <c r="H62" s="263"/>
    </row>
  </sheetData>
  <sheetProtection/>
  <mergeCells count="13">
    <mergeCell ref="A62:H62"/>
    <mergeCell ref="A1:H1"/>
    <mergeCell ref="A2:H2"/>
    <mergeCell ref="A3:A5"/>
    <mergeCell ref="B3:B5"/>
    <mergeCell ref="C3:D4"/>
    <mergeCell ref="E3:H3"/>
    <mergeCell ref="E4:F4"/>
    <mergeCell ref="G4:H4"/>
    <mergeCell ref="J5:K5"/>
    <mergeCell ref="J4:K4"/>
    <mergeCell ref="L4:M4"/>
    <mergeCell ref="L5:M5"/>
  </mergeCells>
  <conditionalFormatting sqref="J7:M27">
    <cfRule type="cellIs" priority="1" dxfId="1" operator="equal" stopIfTrue="1">
      <formula>$N$1</formula>
    </cfRule>
    <cfRule type="cellIs" priority="2" dxfId="0" operator="equal" stopIfTrue="1">
      <formula>$M$1</formula>
    </cfRule>
  </conditionalFormatting>
  <printOptions/>
  <pageMargins left="0.7874015748031497" right="0.7874015748031497" top="0.984251968503937" bottom="0.3937007874015748" header="0.5118110236220472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showGridLines="0" zoomScaleSheetLayoutView="86" zoomScalePageLayoutView="0" workbookViewId="0" topLeftCell="A43">
      <selection activeCell="E67" sqref="E67"/>
    </sheetView>
  </sheetViews>
  <sheetFormatPr defaultColWidth="9.00390625" defaultRowHeight="13.5"/>
  <cols>
    <col min="1" max="1" width="3.25390625" style="29" customWidth="1"/>
    <col min="2" max="2" width="16.875" style="29" customWidth="1"/>
    <col min="3" max="8" width="12.625" style="29" customWidth="1"/>
    <col min="9" max="19" width="7.625" style="29" customWidth="1"/>
    <col min="20" max="20" width="3.625" style="29" customWidth="1"/>
    <col min="21" max="32" width="6.75390625" style="29" customWidth="1"/>
    <col min="33" max="51" width="6.75390625" style="35" customWidth="1"/>
    <col min="52" max="16384" width="9.00390625" style="29" customWidth="1"/>
  </cols>
  <sheetData>
    <row r="1" spans="1:42" ht="18">
      <c r="A1" s="28" t="s">
        <v>12</v>
      </c>
      <c r="B1" s="28"/>
      <c r="AP1" s="35" t="b">
        <v>0</v>
      </c>
    </row>
    <row r="2" spans="1:17" ht="9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42" s="35" customFormat="1" ht="12" customHeight="1">
      <c r="A3" s="276" t="s">
        <v>13</v>
      </c>
      <c r="B3" s="277"/>
      <c r="C3" s="32"/>
      <c r="D3" s="280" t="s">
        <v>14</v>
      </c>
      <c r="E3" s="280"/>
      <c r="F3" s="280"/>
      <c r="G3" s="280"/>
      <c r="H3" s="33"/>
      <c r="I3" s="281" t="s">
        <v>15</v>
      </c>
      <c r="J3" s="280"/>
      <c r="K3" s="280"/>
      <c r="L3" s="280"/>
      <c r="M3" s="280"/>
      <c r="N3" s="282"/>
      <c r="O3" s="283" t="s">
        <v>16</v>
      </c>
      <c r="P3" s="284"/>
      <c r="Q3" s="284"/>
      <c r="R3" s="284"/>
      <c r="S3" s="284"/>
      <c r="U3" s="285" t="s">
        <v>15</v>
      </c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 t="s">
        <v>16</v>
      </c>
      <c r="AH3" s="285"/>
      <c r="AI3" s="285"/>
      <c r="AJ3" s="285"/>
      <c r="AK3" s="285"/>
      <c r="AL3" s="285"/>
      <c r="AM3" s="285"/>
      <c r="AN3" s="285"/>
      <c r="AO3" s="285"/>
      <c r="AP3" s="285"/>
    </row>
    <row r="4" spans="1:42" s="35" customFormat="1" ht="12" customHeight="1">
      <c r="A4" s="278"/>
      <c r="B4" s="279"/>
      <c r="C4" s="180">
        <v>27</v>
      </c>
      <c r="D4" s="37">
        <f>C4+1</f>
        <v>28</v>
      </c>
      <c r="E4" s="37">
        <f>D4+1</f>
        <v>29</v>
      </c>
      <c r="F4" s="37">
        <f>E4+1</f>
        <v>30</v>
      </c>
      <c r="G4" s="37" t="s">
        <v>151</v>
      </c>
      <c r="H4" s="180">
        <v>2</v>
      </c>
      <c r="I4" s="38">
        <f aca="true" t="shared" si="0" ref="I4:N4">C4</f>
        <v>27</v>
      </c>
      <c r="J4" s="38">
        <f t="shared" si="0"/>
        <v>28</v>
      </c>
      <c r="K4" s="38">
        <f t="shared" si="0"/>
        <v>29</v>
      </c>
      <c r="L4" s="38">
        <f t="shared" si="0"/>
        <v>30</v>
      </c>
      <c r="M4" s="38" t="str">
        <f t="shared" si="0"/>
        <v>元</v>
      </c>
      <c r="N4" s="38">
        <f t="shared" si="0"/>
        <v>2</v>
      </c>
      <c r="O4" s="34">
        <f>D4</f>
        <v>28</v>
      </c>
      <c r="P4" s="34">
        <f>E4</f>
        <v>29</v>
      </c>
      <c r="Q4" s="34">
        <f>F4</f>
        <v>30</v>
      </c>
      <c r="R4" s="34" t="str">
        <f>G4</f>
        <v>元</v>
      </c>
      <c r="S4" s="34">
        <f>H4</f>
        <v>2</v>
      </c>
      <c r="T4" s="39"/>
      <c r="U4" s="36">
        <f aca="true" t="shared" si="1" ref="U4:Z4">I4</f>
        <v>27</v>
      </c>
      <c r="V4" s="36">
        <f t="shared" si="1"/>
        <v>28</v>
      </c>
      <c r="W4" s="36">
        <f t="shared" si="1"/>
        <v>29</v>
      </c>
      <c r="X4" s="36">
        <f t="shared" si="1"/>
        <v>30</v>
      </c>
      <c r="Y4" s="36" t="str">
        <f t="shared" si="1"/>
        <v>元</v>
      </c>
      <c r="Z4" s="36">
        <f t="shared" si="1"/>
        <v>2</v>
      </c>
      <c r="AA4" s="36">
        <f aca="true" t="shared" si="2" ref="AA4:AF4">U4</f>
        <v>27</v>
      </c>
      <c r="AB4" s="36">
        <f t="shared" si="2"/>
        <v>28</v>
      </c>
      <c r="AC4" s="36">
        <f t="shared" si="2"/>
        <v>29</v>
      </c>
      <c r="AD4" s="36">
        <f t="shared" si="2"/>
        <v>30</v>
      </c>
      <c r="AE4" s="36" t="str">
        <f t="shared" si="2"/>
        <v>元</v>
      </c>
      <c r="AF4" s="36">
        <f t="shared" si="2"/>
        <v>2</v>
      </c>
      <c r="AG4" s="36">
        <f>O4</f>
        <v>28</v>
      </c>
      <c r="AH4" s="36">
        <f>P4</f>
        <v>29</v>
      </c>
      <c r="AI4" s="36">
        <f>Q4</f>
        <v>30</v>
      </c>
      <c r="AJ4" s="36" t="str">
        <f>R4</f>
        <v>元</v>
      </c>
      <c r="AK4" s="36">
        <f>S4</f>
        <v>2</v>
      </c>
      <c r="AL4" s="36">
        <f>AG4</f>
        <v>28</v>
      </c>
      <c r="AM4" s="36">
        <f>AH4</f>
        <v>29</v>
      </c>
      <c r="AN4" s="36">
        <f>AI4</f>
        <v>30</v>
      </c>
      <c r="AO4" s="36" t="str">
        <f>AJ4</f>
        <v>元</v>
      </c>
      <c r="AP4" s="36">
        <f>AK4</f>
        <v>2</v>
      </c>
    </row>
    <row r="5" spans="1:42" s="35" customFormat="1" ht="12" customHeight="1">
      <c r="A5" s="286" t="s">
        <v>17</v>
      </c>
      <c r="B5" s="287"/>
      <c r="C5" s="206">
        <v>7162676</v>
      </c>
      <c r="D5" s="207">
        <v>8095239</v>
      </c>
      <c r="E5" s="207">
        <v>8974647</v>
      </c>
      <c r="F5" s="207">
        <v>8194509</v>
      </c>
      <c r="G5" s="207">
        <v>7710124</v>
      </c>
      <c r="H5" s="207">
        <v>7186160</v>
      </c>
      <c r="I5" s="40">
        <f aca="true" t="shared" si="3" ref="I5:N29">IF(C$29=0,0,C5/C$29*100)</f>
        <v>0.36019191752657526</v>
      </c>
      <c r="J5" s="40">
        <f t="shared" si="3"/>
        <v>0.4024753963141</v>
      </c>
      <c r="K5" s="40">
        <f t="shared" si="3"/>
        <v>0.43692203648381356</v>
      </c>
      <c r="L5" s="40">
        <f t="shared" si="3"/>
        <v>0.39595490114723864</v>
      </c>
      <c r="M5" s="40">
        <f t="shared" si="3"/>
        <v>0.37000563833933847</v>
      </c>
      <c r="N5" s="40">
        <f t="shared" si="3"/>
        <v>0.3532376191102</v>
      </c>
      <c r="O5" s="134">
        <f>IF(C5=0,IF(D5=0,0,100),(D5-C5)/ABS(C5)*100)</f>
        <v>13.019756861820916</v>
      </c>
      <c r="P5" s="134">
        <f>IF(D5=0,IF(E5=0,0,100),(E5-D5)/ABS(D5)*100)</f>
        <v>10.863274079987015</v>
      </c>
      <c r="Q5" s="134">
        <f>IF(E5=0,IF(F5=0,0,100),(F5-E5)/ABS(E5)*100)</f>
        <v>-8.692687300124451</v>
      </c>
      <c r="R5" s="134">
        <f>IF(F5=0,IF(G5=0,0,100),(G5-F5)/ABS(F5)*100)</f>
        <v>-5.9110924156651725</v>
      </c>
      <c r="S5" s="134">
        <f>IF(G5=0,IF(H5=0,0,100),(H5-G5)/ABS(G5)*100)</f>
        <v>-6.795792129932021</v>
      </c>
      <c r="U5" s="161">
        <f>C5/$C$29*100</f>
        <v>0.36019191752657526</v>
      </c>
      <c r="V5" s="161">
        <f aca="true" t="shared" si="4" ref="V5:V29">D5/$D$29*100</f>
        <v>0.4024753963141</v>
      </c>
      <c r="W5" s="161">
        <f aca="true" t="shared" si="5" ref="W5:W29">E5/$E$29*100</f>
        <v>0.43692203648381356</v>
      </c>
      <c r="X5" s="161">
        <f aca="true" t="shared" si="6" ref="X5:X29">F5/$F$29*100</f>
        <v>0.39595490114723864</v>
      </c>
      <c r="Y5" s="161">
        <f aca="true" t="shared" si="7" ref="Y5:Y29">G5/$G$29*100</f>
        <v>0.37000563833933847</v>
      </c>
      <c r="Z5" s="161">
        <f aca="true" t="shared" si="8" ref="Z5:Z29">H5/$H$29*100</f>
        <v>0.3532376191102</v>
      </c>
      <c r="AA5" s="35" t="b">
        <f aca="true" t="shared" si="9" ref="AA5:AA29">U5=I5</f>
        <v>1</v>
      </c>
      <c r="AB5" s="35" t="b">
        <f aca="true" t="shared" si="10" ref="AB5:AF20">V5=J5</f>
        <v>1</v>
      </c>
      <c r="AC5" s="35" t="b">
        <f t="shared" si="10"/>
        <v>1</v>
      </c>
      <c r="AD5" s="35" t="b">
        <f t="shared" si="10"/>
        <v>1</v>
      </c>
      <c r="AE5" s="35" t="b">
        <f t="shared" si="10"/>
        <v>1</v>
      </c>
      <c r="AF5" s="35" t="b">
        <f t="shared" si="10"/>
        <v>1</v>
      </c>
      <c r="AG5" s="41">
        <f>(D5-C5)/C5*100</f>
        <v>13.019756861820916</v>
      </c>
      <c r="AH5" s="41">
        <f aca="true" t="shared" si="11" ref="AH5:AK20">(E5-D5)/D5*100</f>
        <v>10.863274079987015</v>
      </c>
      <c r="AI5" s="41">
        <f t="shared" si="11"/>
        <v>-8.692687300124451</v>
      </c>
      <c r="AJ5" s="41">
        <f t="shared" si="11"/>
        <v>-5.9110924156651725</v>
      </c>
      <c r="AK5" s="41">
        <f t="shared" si="11"/>
        <v>-6.795792129932021</v>
      </c>
      <c r="AL5" s="35" t="b">
        <f>AG5=O5</f>
        <v>1</v>
      </c>
      <c r="AM5" s="35" t="b">
        <f aca="true" t="shared" si="12" ref="AM5:AP20">AH5=P5</f>
        <v>1</v>
      </c>
      <c r="AN5" s="35" t="b">
        <f t="shared" si="12"/>
        <v>1</v>
      </c>
      <c r="AO5" s="35" t="b">
        <f t="shared" si="12"/>
        <v>1</v>
      </c>
      <c r="AP5" s="35" t="b">
        <f t="shared" si="12"/>
        <v>1</v>
      </c>
    </row>
    <row r="6" spans="1:42" s="35" customFormat="1" ht="12" customHeight="1">
      <c r="A6" s="42"/>
      <c r="B6" s="43" t="s">
        <v>18</v>
      </c>
      <c r="C6" s="208">
        <v>3989327</v>
      </c>
      <c r="D6" s="209">
        <v>4523167</v>
      </c>
      <c r="E6" s="209">
        <v>4962644</v>
      </c>
      <c r="F6" s="209">
        <v>4386188</v>
      </c>
      <c r="G6" s="209">
        <v>4408280</v>
      </c>
      <c r="H6" s="209">
        <v>4102472</v>
      </c>
      <c r="I6" s="44">
        <f t="shared" si="3"/>
        <v>0.20061263999244694</v>
      </c>
      <c r="J6" s="44">
        <f t="shared" si="3"/>
        <v>0.22488075162695736</v>
      </c>
      <c r="K6" s="44">
        <f t="shared" si="3"/>
        <v>0.2416015385144595</v>
      </c>
      <c r="L6" s="44">
        <f t="shared" si="3"/>
        <v>0.21193858423405287</v>
      </c>
      <c r="M6" s="44">
        <f t="shared" si="3"/>
        <v>0.21155152049156914</v>
      </c>
      <c r="N6" s="44">
        <f t="shared" si="3"/>
        <v>0.2016581097201093</v>
      </c>
      <c r="O6" s="134">
        <f aca="true" t="shared" si="13" ref="O6:S29">IF(C6=0,IF(D6=0,0,100),(D6-C6)/ABS(C6)*100)</f>
        <v>13.381705736330964</v>
      </c>
      <c r="P6" s="134">
        <f t="shared" si="13"/>
        <v>9.716134734799754</v>
      </c>
      <c r="Q6" s="134">
        <f t="shared" si="13"/>
        <v>-11.615904747549894</v>
      </c>
      <c r="R6" s="134">
        <f t="shared" si="13"/>
        <v>0.5036719812283468</v>
      </c>
      <c r="S6" s="134">
        <f t="shared" si="13"/>
        <v>-6.937127405700183</v>
      </c>
      <c r="U6" s="161">
        <f aca="true" t="shared" si="14" ref="U6:U29">C6/$C$29*100</f>
        <v>0.20061263999244694</v>
      </c>
      <c r="V6" s="161">
        <f t="shared" si="4"/>
        <v>0.22488075162695736</v>
      </c>
      <c r="W6" s="161">
        <f t="shared" si="5"/>
        <v>0.2416015385144595</v>
      </c>
      <c r="X6" s="161">
        <f t="shared" si="6"/>
        <v>0.21193858423405287</v>
      </c>
      <c r="Y6" s="161">
        <f t="shared" si="7"/>
        <v>0.21155152049156914</v>
      </c>
      <c r="Z6" s="161">
        <f t="shared" si="8"/>
        <v>0.2016581097201093</v>
      </c>
      <c r="AA6" s="35" t="b">
        <f t="shared" si="9"/>
        <v>1</v>
      </c>
      <c r="AB6" s="35" t="b">
        <f t="shared" si="10"/>
        <v>1</v>
      </c>
      <c r="AC6" s="35" t="b">
        <f t="shared" si="10"/>
        <v>1</v>
      </c>
      <c r="AD6" s="35" t="b">
        <f t="shared" si="10"/>
        <v>1</v>
      </c>
      <c r="AE6" s="35" t="b">
        <f t="shared" si="10"/>
        <v>1</v>
      </c>
      <c r="AF6" s="35" t="b">
        <f t="shared" si="10"/>
        <v>1</v>
      </c>
      <c r="AG6" s="41">
        <f aca="true" t="shared" si="15" ref="AG6:AK29">(D6-C6)/C6*100</f>
        <v>13.381705736330964</v>
      </c>
      <c r="AH6" s="41">
        <f t="shared" si="11"/>
        <v>9.716134734799754</v>
      </c>
      <c r="AI6" s="41">
        <f t="shared" si="11"/>
        <v>-11.615904747549894</v>
      </c>
      <c r="AJ6" s="41">
        <f t="shared" si="11"/>
        <v>0.5036719812283468</v>
      </c>
      <c r="AK6" s="41">
        <f t="shared" si="11"/>
        <v>-6.937127405700183</v>
      </c>
      <c r="AL6" s="35" t="b">
        <f aca="true" t="shared" si="16" ref="AL6:AP29">AG6=O6</f>
        <v>1</v>
      </c>
      <c r="AM6" s="35" t="b">
        <f t="shared" si="12"/>
        <v>1</v>
      </c>
      <c r="AN6" s="35" t="b">
        <f t="shared" si="12"/>
        <v>1</v>
      </c>
      <c r="AO6" s="35" t="b">
        <f t="shared" si="12"/>
        <v>1</v>
      </c>
      <c r="AP6" s="35" t="b">
        <f t="shared" si="12"/>
        <v>1</v>
      </c>
    </row>
    <row r="7" spans="1:42" s="35" customFormat="1" ht="12" customHeight="1">
      <c r="A7" s="42"/>
      <c r="B7" s="43" t="s">
        <v>19</v>
      </c>
      <c r="C7" s="208">
        <v>338858</v>
      </c>
      <c r="D7" s="209">
        <v>460953</v>
      </c>
      <c r="E7" s="209">
        <v>477954</v>
      </c>
      <c r="F7" s="209">
        <v>396214</v>
      </c>
      <c r="G7" s="209">
        <v>393660</v>
      </c>
      <c r="H7" s="209">
        <v>336909</v>
      </c>
      <c r="I7" s="44">
        <f t="shared" si="3"/>
        <v>0.017040267183552657</v>
      </c>
      <c r="J7" s="44">
        <f t="shared" si="3"/>
        <v>0.02291745078275927</v>
      </c>
      <c r="K7" s="44">
        <f t="shared" si="3"/>
        <v>0.02326872968102084</v>
      </c>
      <c r="L7" s="44">
        <f t="shared" si="3"/>
        <v>0.019144878015650724</v>
      </c>
      <c r="M7" s="44">
        <f t="shared" si="3"/>
        <v>0.018891579381688797</v>
      </c>
      <c r="N7" s="44">
        <f t="shared" si="3"/>
        <v>0.016560852112504923</v>
      </c>
      <c r="O7" s="134">
        <f t="shared" si="13"/>
        <v>36.03131695282389</v>
      </c>
      <c r="P7" s="134">
        <f t="shared" si="13"/>
        <v>3.6882285178749243</v>
      </c>
      <c r="Q7" s="134">
        <f t="shared" si="13"/>
        <v>-17.102064215384743</v>
      </c>
      <c r="R7" s="134">
        <f t="shared" si="13"/>
        <v>-0.6446011498836488</v>
      </c>
      <c r="S7" s="134">
        <f t="shared" si="13"/>
        <v>-14.416247523243408</v>
      </c>
      <c r="U7" s="161">
        <f t="shared" si="14"/>
        <v>0.017040267183552657</v>
      </c>
      <c r="V7" s="161">
        <f t="shared" si="4"/>
        <v>0.02291745078275927</v>
      </c>
      <c r="W7" s="161">
        <f t="shared" si="5"/>
        <v>0.02326872968102084</v>
      </c>
      <c r="X7" s="161">
        <f t="shared" si="6"/>
        <v>0.019144878015650724</v>
      </c>
      <c r="Y7" s="161">
        <f t="shared" si="7"/>
        <v>0.018891579381688797</v>
      </c>
      <c r="Z7" s="161">
        <f t="shared" si="8"/>
        <v>0.016560852112504923</v>
      </c>
      <c r="AA7" s="35" t="b">
        <f t="shared" si="9"/>
        <v>1</v>
      </c>
      <c r="AB7" s="35" t="b">
        <f t="shared" si="10"/>
        <v>1</v>
      </c>
      <c r="AC7" s="35" t="b">
        <f t="shared" si="10"/>
        <v>1</v>
      </c>
      <c r="AD7" s="35" t="b">
        <f t="shared" si="10"/>
        <v>1</v>
      </c>
      <c r="AE7" s="35" t="b">
        <f t="shared" si="10"/>
        <v>1</v>
      </c>
      <c r="AF7" s="35" t="b">
        <f t="shared" si="10"/>
        <v>1</v>
      </c>
      <c r="AG7" s="41">
        <f t="shared" si="15"/>
        <v>36.03131695282389</v>
      </c>
      <c r="AH7" s="41">
        <f t="shared" si="11"/>
        <v>3.6882285178749243</v>
      </c>
      <c r="AI7" s="41">
        <f t="shared" si="11"/>
        <v>-17.102064215384743</v>
      </c>
      <c r="AJ7" s="41">
        <f t="shared" si="11"/>
        <v>-0.6446011498836488</v>
      </c>
      <c r="AK7" s="41">
        <f t="shared" si="11"/>
        <v>-14.416247523243408</v>
      </c>
      <c r="AL7" s="35" t="b">
        <f t="shared" si="16"/>
        <v>1</v>
      </c>
      <c r="AM7" s="35" t="b">
        <f t="shared" si="12"/>
        <v>1</v>
      </c>
      <c r="AN7" s="35" t="b">
        <f t="shared" si="12"/>
        <v>1</v>
      </c>
      <c r="AO7" s="35" t="b">
        <f t="shared" si="12"/>
        <v>1</v>
      </c>
      <c r="AP7" s="35" t="b">
        <f t="shared" si="12"/>
        <v>1</v>
      </c>
    </row>
    <row r="8" spans="1:42" s="35" customFormat="1" ht="12" customHeight="1">
      <c r="A8" s="42"/>
      <c r="B8" s="43" t="s">
        <v>20</v>
      </c>
      <c r="C8" s="208">
        <v>2834491</v>
      </c>
      <c r="D8" s="209">
        <v>3111119</v>
      </c>
      <c r="E8" s="209">
        <v>3534049</v>
      </c>
      <c r="F8" s="209">
        <v>3412107</v>
      </c>
      <c r="G8" s="209">
        <v>2908184</v>
      </c>
      <c r="H8" s="209">
        <v>2746779</v>
      </c>
      <c r="I8" s="44">
        <f t="shared" si="3"/>
        <v>0.14253901035057565</v>
      </c>
      <c r="J8" s="44">
        <f t="shared" si="3"/>
        <v>0.15467719390438336</v>
      </c>
      <c r="K8" s="44">
        <f t="shared" si="3"/>
        <v>0.1720517682883332</v>
      </c>
      <c r="L8" s="44">
        <f t="shared" si="3"/>
        <v>0.16487143889753506</v>
      </c>
      <c r="M8" s="44">
        <f t="shared" si="3"/>
        <v>0.13956253846608052</v>
      </c>
      <c r="N8" s="44">
        <f t="shared" si="3"/>
        <v>0.13501865727758583</v>
      </c>
      <c r="O8" s="134">
        <f t="shared" si="13"/>
        <v>9.759353619397627</v>
      </c>
      <c r="P8" s="134">
        <f t="shared" si="13"/>
        <v>13.594144100563174</v>
      </c>
      <c r="Q8" s="134">
        <f t="shared" si="13"/>
        <v>-3.4504897923033893</v>
      </c>
      <c r="R8" s="134">
        <f t="shared" si="13"/>
        <v>-14.768675191018335</v>
      </c>
      <c r="S8" s="134">
        <f t="shared" si="13"/>
        <v>-5.550027095947161</v>
      </c>
      <c r="U8" s="161">
        <f t="shared" si="14"/>
        <v>0.14253901035057565</v>
      </c>
      <c r="V8" s="161">
        <f t="shared" si="4"/>
        <v>0.15467719390438336</v>
      </c>
      <c r="W8" s="161">
        <f t="shared" si="5"/>
        <v>0.1720517682883332</v>
      </c>
      <c r="X8" s="161">
        <f t="shared" si="6"/>
        <v>0.16487143889753506</v>
      </c>
      <c r="Y8" s="161">
        <f t="shared" si="7"/>
        <v>0.13956253846608052</v>
      </c>
      <c r="Z8" s="161">
        <f t="shared" si="8"/>
        <v>0.13501865727758583</v>
      </c>
      <c r="AA8" s="35" t="b">
        <f t="shared" si="9"/>
        <v>1</v>
      </c>
      <c r="AB8" s="35" t="b">
        <f t="shared" si="10"/>
        <v>1</v>
      </c>
      <c r="AC8" s="35" t="b">
        <f t="shared" si="10"/>
        <v>1</v>
      </c>
      <c r="AD8" s="35" t="b">
        <f t="shared" si="10"/>
        <v>1</v>
      </c>
      <c r="AE8" s="35" t="b">
        <f t="shared" si="10"/>
        <v>1</v>
      </c>
      <c r="AF8" s="35" t="b">
        <f t="shared" si="10"/>
        <v>1</v>
      </c>
      <c r="AG8" s="41">
        <f t="shared" si="15"/>
        <v>9.759353619397627</v>
      </c>
      <c r="AH8" s="41">
        <f t="shared" si="11"/>
        <v>13.594144100563174</v>
      </c>
      <c r="AI8" s="41">
        <f t="shared" si="11"/>
        <v>-3.4504897923033893</v>
      </c>
      <c r="AJ8" s="41">
        <f t="shared" si="11"/>
        <v>-14.768675191018335</v>
      </c>
      <c r="AK8" s="41">
        <f t="shared" si="11"/>
        <v>-5.550027095947161</v>
      </c>
      <c r="AL8" s="35" t="b">
        <f t="shared" si="16"/>
        <v>1</v>
      </c>
      <c r="AM8" s="35" t="b">
        <f t="shared" si="12"/>
        <v>1</v>
      </c>
      <c r="AN8" s="35" t="b">
        <f t="shared" si="12"/>
        <v>1</v>
      </c>
      <c r="AO8" s="35" t="b">
        <f t="shared" si="12"/>
        <v>1</v>
      </c>
      <c r="AP8" s="35" t="b">
        <f t="shared" si="12"/>
        <v>1</v>
      </c>
    </row>
    <row r="9" spans="1:42" s="35" customFormat="1" ht="12" customHeight="1">
      <c r="A9" s="288" t="s">
        <v>21</v>
      </c>
      <c r="B9" s="289"/>
      <c r="C9" s="208">
        <v>224929379</v>
      </c>
      <c r="D9" s="209">
        <v>241190085</v>
      </c>
      <c r="E9" s="209">
        <v>250399089</v>
      </c>
      <c r="F9" s="209">
        <v>244793354</v>
      </c>
      <c r="G9" s="209">
        <v>251582330</v>
      </c>
      <c r="H9" s="209">
        <v>269132389</v>
      </c>
      <c r="I9" s="44">
        <f t="shared" si="3"/>
        <v>11.31109997577327</v>
      </c>
      <c r="J9" s="44">
        <f t="shared" si="3"/>
        <v>11.991378518584376</v>
      </c>
      <c r="K9" s="44">
        <f t="shared" si="3"/>
        <v>12.19043823111613</v>
      </c>
      <c r="L9" s="44">
        <f t="shared" si="3"/>
        <v>11.828302133119994</v>
      </c>
      <c r="M9" s="44">
        <f t="shared" si="3"/>
        <v>12.073331195003881</v>
      </c>
      <c r="N9" s="44">
        <f t="shared" si="3"/>
        <v>13.229274649576434</v>
      </c>
      <c r="O9" s="134">
        <f t="shared" si="13"/>
        <v>7.229249497016572</v>
      </c>
      <c r="P9" s="134">
        <f t="shared" si="13"/>
        <v>3.818151977515991</v>
      </c>
      <c r="Q9" s="134">
        <f t="shared" si="13"/>
        <v>-2.238720205567521</v>
      </c>
      <c r="R9" s="134">
        <f t="shared" si="13"/>
        <v>2.773349802625769</v>
      </c>
      <c r="S9" s="134">
        <f t="shared" si="13"/>
        <v>6.9758710796580985</v>
      </c>
      <c r="U9" s="161">
        <f t="shared" si="14"/>
        <v>11.31109997577327</v>
      </c>
      <c r="V9" s="161">
        <f t="shared" si="4"/>
        <v>11.991378518584376</v>
      </c>
      <c r="W9" s="161">
        <f t="shared" si="5"/>
        <v>12.19043823111613</v>
      </c>
      <c r="X9" s="161">
        <f t="shared" si="6"/>
        <v>11.828302133119994</v>
      </c>
      <c r="Y9" s="161">
        <f t="shared" si="7"/>
        <v>12.073331195003881</v>
      </c>
      <c r="Z9" s="161">
        <f t="shared" si="8"/>
        <v>13.229274649576434</v>
      </c>
      <c r="AA9" s="35" t="b">
        <f t="shared" si="9"/>
        <v>1</v>
      </c>
      <c r="AB9" s="35" t="b">
        <f t="shared" si="10"/>
        <v>1</v>
      </c>
      <c r="AC9" s="35" t="b">
        <f t="shared" si="10"/>
        <v>1</v>
      </c>
      <c r="AD9" s="35" t="b">
        <f t="shared" si="10"/>
        <v>1</v>
      </c>
      <c r="AE9" s="35" t="b">
        <f t="shared" si="10"/>
        <v>1</v>
      </c>
      <c r="AF9" s="35" t="b">
        <f t="shared" si="10"/>
        <v>1</v>
      </c>
      <c r="AG9" s="41">
        <f t="shared" si="15"/>
        <v>7.229249497016572</v>
      </c>
      <c r="AH9" s="41">
        <f t="shared" si="11"/>
        <v>3.818151977515991</v>
      </c>
      <c r="AI9" s="41">
        <f t="shared" si="11"/>
        <v>-2.238720205567521</v>
      </c>
      <c r="AJ9" s="41">
        <f t="shared" si="11"/>
        <v>2.773349802625769</v>
      </c>
      <c r="AK9" s="41">
        <f t="shared" si="11"/>
        <v>6.9758710796580985</v>
      </c>
      <c r="AL9" s="35" t="b">
        <f t="shared" si="16"/>
        <v>1</v>
      </c>
      <c r="AM9" s="35" t="b">
        <f t="shared" si="12"/>
        <v>1</v>
      </c>
      <c r="AN9" s="35" t="b">
        <f t="shared" si="12"/>
        <v>1</v>
      </c>
      <c r="AO9" s="35" t="b">
        <f t="shared" si="12"/>
        <v>1</v>
      </c>
      <c r="AP9" s="35" t="b">
        <f t="shared" si="12"/>
        <v>1</v>
      </c>
    </row>
    <row r="10" spans="1:42" s="35" customFormat="1" ht="12" customHeight="1">
      <c r="A10" s="42"/>
      <c r="B10" s="43" t="s">
        <v>22</v>
      </c>
      <c r="C10" s="208">
        <v>392797</v>
      </c>
      <c r="D10" s="209">
        <v>403184</v>
      </c>
      <c r="E10" s="209">
        <v>451064</v>
      </c>
      <c r="F10" s="209">
        <v>439129</v>
      </c>
      <c r="G10" s="209">
        <v>460873</v>
      </c>
      <c r="H10" s="209">
        <v>521885</v>
      </c>
      <c r="I10" s="44">
        <f t="shared" si="3"/>
        <v>0.01975271597217104</v>
      </c>
      <c r="J10" s="44">
        <f t="shared" si="3"/>
        <v>0.020045318018097318</v>
      </c>
      <c r="K10" s="44">
        <f t="shared" si="3"/>
        <v>0.02195961595643092</v>
      </c>
      <c r="L10" s="44">
        <f t="shared" si="3"/>
        <v>0.02121851105244814</v>
      </c>
      <c r="M10" s="44">
        <f t="shared" si="3"/>
        <v>0.022117103247414168</v>
      </c>
      <c r="N10" s="44">
        <f t="shared" si="3"/>
        <v>0.025653396925385288</v>
      </c>
      <c r="O10" s="134">
        <f t="shared" si="13"/>
        <v>2.6443684651359356</v>
      </c>
      <c r="P10" s="134">
        <f t="shared" si="13"/>
        <v>11.875471248859082</v>
      </c>
      <c r="Q10" s="134">
        <f t="shared" si="13"/>
        <v>-2.6459659826543462</v>
      </c>
      <c r="R10" s="134">
        <f t="shared" si="13"/>
        <v>4.95162013895689</v>
      </c>
      <c r="S10" s="134">
        <f t="shared" si="13"/>
        <v>13.238354166983097</v>
      </c>
      <c r="U10" s="161">
        <f t="shared" si="14"/>
        <v>0.01975271597217104</v>
      </c>
      <c r="V10" s="161">
        <f t="shared" si="4"/>
        <v>0.020045318018097318</v>
      </c>
      <c r="W10" s="161">
        <f t="shared" si="5"/>
        <v>0.02195961595643092</v>
      </c>
      <c r="X10" s="161">
        <f t="shared" si="6"/>
        <v>0.02121851105244814</v>
      </c>
      <c r="Y10" s="161">
        <f t="shared" si="7"/>
        <v>0.022117103247414168</v>
      </c>
      <c r="Z10" s="161">
        <f t="shared" si="8"/>
        <v>0.025653396925385288</v>
      </c>
      <c r="AA10" s="35" t="b">
        <f t="shared" si="9"/>
        <v>1</v>
      </c>
      <c r="AB10" s="35" t="b">
        <f t="shared" si="10"/>
        <v>1</v>
      </c>
      <c r="AC10" s="35" t="b">
        <f t="shared" si="10"/>
        <v>1</v>
      </c>
      <c r="AD10" s="35" t="b">
        <f t="shared" si="10"/>
        <v>1</v>
      </c>
      <c r="AE10" s="35" t="b">
        <f t="shared" si="10"/>
        <v>1</v>
      </c>
      <c r="AF10" s="35" t="b">
        <f t="shared" si="10"/>
        <v>1</v>
      </c>
      <c r="AG10" s="41">
        <f t="shared" si="15"/>
        <v>2.6443684651359356</v>
      </c>
      <c r="AH10" s="41">
        <f t="shared" si="11"/>
        <v>11.875471248859082</v>
      </c>
      <c r="AI10" s="41">
        <f t="shared" si="11"/>
        <v>-2.6459659826543462</v>
      </c>
      <c r="AJ10" s="41">
        <f t="shared" si="11"/>
        <v>4.95162013895689</v>
      </c>
      <c r="AK10" s="41">
        <f t="shared" si="11"/>
        <v>13.238354166983097</v>
      </c>
      <c r="AL10" s="35" t="b">
        <f t="shared" si="16"/>
        <v>1</v>
      </c>
      <c r="AM10" s="35" t="b">
        <f t="shared" si="12"/>
        <v>1</v>
      </c>
      <c r="AN10" s="35" t="b">
        <f t="shared" si="12"/>
        <v>1</v>
      </c>
      <c r="AO10" s="35" t="b">
        <f t="shared" si="12"/>
        <v>1</v>
      </c>
      <c r="AP10" s="35" t="b">
        <f t="shared" si="12"/>
        <v>1</v>
      </c>
    </row>
    <row r="11" spans="1:42" s="35" customFormat="1" ht="12" customHeight="1">
      <c r="A11" s="42"/>
      <c r="B11" s="43" t="s">
        <v>23</v>
      </c>
      <c r="C11" s="208">
        <v>96752303</v>
      </c>
      <c r="D11" s="209">
        <v>106117569</v>
      </c>
      <c r="E11" s="209">
        <v>99093276</v>
      </c>
      <c r="F11" s="209">
        <v>98342532</v>
      </c>
      <c r="G11" s="209">
        <v>94774571</v>
      </c>
      <c r="H11" s="209">
        <v>92442282</v>
      </c>
      <c r="I11" s="44">
        <f t="shared" si="3"/>
        <v>4.8654158784624935</v>
      </c>
      <c r="J11" s="44">
        <f t="shared" si="3"/>
        <v>5.275904842236759</v>
      </c>
      <c r="K11" s="44">
        <f t="shared" si="3"/>
        <v>4.824260603427924</v>
      </c>
      <c r="L11" s="44">
        <f t="shared" si="3"/>
        <v>4.751865857567446</v>
      </c>
      <c r="M11" s="44">
        <f t="shared" si="3"/>
        <v>4.548192174495761</v>
      </c>
      <c r="N11" s="44">
        <f t="shared" si="3"/>
        <v>4.544025125907814</v>
      </c>
      <c r="O11" s="134">
        <f t="shared" si="13"/>
        <v>9.679631088471352</v>
      </c>
      <c r="P11" s="134">
        <f t="shared" si="13"/>
        <v>-6.6193497139008155</v>
      </c>
      <c r="Q11" s="134">
        <f t="shared" si="13"/>
        <v>-0.7576134630971328</v>
      </c>
      <c r="R11" s="134">
        <f t="shared" si="13"/>
        <v>-3.628095522291413</v>
      </c>
      <c r="S11" s="134">
        <f t="shared" si="13"/>
        <v>-2.4608805667925417</v>
      </c>
      <c r="U11" s="161">
        <f t="shared" si="14"/>
        <v>4.8654158784624935</v>
      </c>
      <c r="V11" s="161">
        <f t="shared" si="4"/>
        <v>5.275904842236759</v>
      </c>
      <c r="W11" s="161">
        <f t="shared" si="5"/>
        <v>4.824260603427924</v>
      </c>
      <c r="X11" s="161">
        <f t="shared" si="6"/>
        <v>4.751865857567446</v>
      </c>
      <c r="Y11" s="161">
        <f t="shared" si="7"/>
        <v>4.548192174495761</v>
      </c>
      <c r="Z11" s="161">
        <f t="shared" si="8"/>
        <v>4.544025125907814</v>
      </c>
      <c r="AA11" s="35" t="b">
        <f t="shared" si="9"/>
        <v>1</v>
      </c>
      <c r="AB11" s="35" t="b">
        <f t="shared" si="10"/>
        <v>1</v>
      </c>
      <c r="AC11" s="35" t="b">
        <f t="shared" si="10"/>
        <v>1</v>
      </c>
      <c r="AD11" s="35" t="b">
        <f t="shared" si="10"/>
        <v>1</v>
      </c>
      <c r="AE11" s="35" t="b">
        <f t="shared" si="10"/>
        <v>1</v>
      </c>
      <c r="AF11" s="35" t="b">
        <f t="shared" si="10"/>
        <v>1</v>
      </c>
      <c r="AG11" s="41">
        <f t="shared" si="15"/>
        <v>9.679631088471352</v>
      </c>
      <c r="AH11" s="41">
        <f t="shared" si="11"/>
        <v>-6.6193497139008155</v>
      </c>
      <c r="AI11" s="41">
        <f t="shared" si="11"/>
        <v>-0.7576134630971328</v>
      </c>
      <c r="AJ11" s="41">
        <f t="shared" si="11"/>
        <v>-3.628095522291413</v>
      </c>
      <c r="AK11" s="41">
        <f t="shared" si="11"/>
        <v>-2.4608805667925417</v>
      </c>
      <c r="AL11" s="35" t="b">
        <f t="shared" si="16"/>
        <v>1</v>
      </c>
      <c r="AM11" s="35" t="b">
        <f t="shared" si="12"/>
        <v>1</v>
      </c>
      <c r="AN11" s="35" t="b">
        <f t="shared" si="12"/>
        <v>1</v>
      </c>
      <c r="AO11" s="35" t="b">
        <f t="shared" si="12"/>
        <v>1</v>
      </c>
      <c r="AP11" s="35" t="b">
        <f t="shared" si="12"/>
        <v>1</v>
      </c>
    </row>
    <row r="12" spans="1:42" s="35" customFormat="1" ht="12" customHeight="1">
      <c r="A12" s="42"/>
      <c r="B12" s="43" t="s">
        <v>24</v>
      </c>
      <c r="C12" s="208">
        <v>127784279</v>
      </c>
      <c r="D12" s="209">
        <v>134669332</v>
      </c>
      <c r="E12" s="209">
        <v>150854749</v>
      </c>
      <c r="F12" s="209">
        <v>146011693</v>
      </c>
      <c r="G12" s="209">
        <v>156346886</v>
      </c>
      <c r="H12" s="209">
        <v>176168222</v>
      </c>
      <c r="I12" s="44">
        <f t="shared" si="3"/>
        <v>6.425931381338605</v>
      </c>
      <c r="J12" s="44">
        <f t="shared" si="3"/>
        <v>6.69542835832952</v>
      </c>
      <c r="K12" s="44">
        <f t="shared" si="3"/>
        <v>7.344218011731775</v>
      </c>
      <c r="L12" s="44">
        <f t="shared" si="3"/>
        <v>7.0552177645001</v>
      </c>
      <c r="M12" s="44">
        <f t="shared" si="3"/>
        <v>7.503021917260705</v>
      </c>
      <c r="N12" s="44">
        <f t="shared" si="3"/>
        <v>8.659596126743233</v>
      </c>
      <c r="O12" s="134">
        <f t="shared" si="13"/>
        <v>5.388028209636023</v>
      </c>
      <c r="P12" s="134">
        <f t="shared" si="13"/>
        <v>12.018636136102613</v>
      </c>
      <c r="Q12" s="134">
        <f t="shared" si="13"/>
        <v>-3.2104100348872677</v>
      </c>
      <c r="R12" s="134">
        <f t="shared" si="13"/>
        <v>7.07833241821256</v>
      </c>
      <c r="S12" s="134">
        <f t="shared" si="13"/>
        <v>12.67779391525585</v>
      </c>
      <c r="U12" s="161">
        <f t="shared" si="14"/>
        <v>6.425931381338605</v>
      </c>
      <c r="V12" s="161">
        <f t="shared" si="4"/>
        <v>6.69542835832952</v>
      </c>
      <c r="W12" s="161">
        <f t="shared" si="5"/>
        <v>7.344218011731775</v>
      </c>
      <c r="X12" s="161">
        <f t="shared" si="6"/>
        <v>7.0552177645001</v>
      </c>
      <c r="Y12" s="161">
        <f t="shared" si="7"/>
        <v>7.503021917260705</v>
      </c>
      <c r="Z12" s="161">
        <f t="shared" si="8"/>
        <v>8.659596126743233</v>
      </c>
      <c r="AA12" s="35" t="b">
        <f t="shared" si="9"/>
        <v>1</v>
      </c>
      <c r="AB12" s="35" t="b">
        <f t="shared" si="10"/>
        <v>1</v>
      </c>
      <c r="AC12" s="35" t="b">
        <f t="shared" si="10"/>
        <v>1</v>
      </c>
      <c r="AD12" s="35" t="b">
        <f t="shared" si="10"/>
        <v>1</v>
      </c>
      <c r="AE12" s="35" t="b">
        <f t="shared" si="10"/>
        <v>1</v>
      </c>
      <c r="AF12" s="35" t="b">
        <f t="shared" si="10"/>
        <v>1</v>
      </c>
      <c r="AG12" s="41">
        <f t="shared" si="15"/>
        <v>5.388028209636023</v>
      </c>
      <c r="AH12" s="41">
        <f t="shared" si="11"/>
        <v>12.018636136102613</v>
      </c>
      <c r="AI12" s="41">
        <f t="shared" si="11"/>
        <v>-3.2104100348872677</v>
      </c>
      <c r="AJ12" s="41">
        <f t="shared" si="11"/>
        <v>7.07833241821256</v>
      </c>
      <c r="AK12" s="41">
        <f t="shared" si="11"/>
        <v>12.67779391525585</v>
      </c>
      <c r="AL12" s="35" t="b">
        <f t="shared" si="16"/>
        <v>1</v>
      </c>
      <c r="AM12" s="35" t="b">
        <f t="shared" si="12"/>
        <v>1</v>
      </c>
      <c r="AN12" s="35" t="b">
        <f t="shared" si="12"/>
        <v>1</v>
      </c>
      <c r="AO12" s="35" t="b">
        <f t="shared" si="12"/>
        <v>1</v>
      </c>
      <c r="AP12" s="35" t="b">
        <f t="shared" si="12"/>
        <v>1</v>
      </c>
    </row>
    <row r="13" spans="1:42" s="35" customFormat="1" ht="12" customHeight="1">
      <c r="A13" s="288" t="s">
        <v>25</v>
      </c>
      <c r="B13" s="289"/>
      <c r="C13" s="208">
        <v>1740716305</v>
      </c>
      <c r="D13" s="209">
        <v>1748711433</v>
      </c>
      <c r="E13" s="209">
        <v>1780535904</v>
      </c>
      <c r="F13" s="209">
        <v>1800519831</v>
      </c>
      <c r="G13" s="209">
        <v>1810731785</v>
      </c>
      <c r="H13" s="209">
        <v>1744621952</v>
      </c>
      <c r="I13" s="44">
        <f t="shared" si="3"/>
        <v>87.53599126467884</v>
      </c>
      <c r="J13" s="44">
        <f t="shared" si="3"/>
        <v>86.94163656387079</v>
      </c>
      <c r="K13" s="44">
        <f t="shared" si="3"/>
        <v>86.6836738211796</v>
      </c>
      <c r="L13" s="44">
        <f t="shared" si="3"/>
        <v>87.00028905908187</v>
      </c>
      <c r="M13" s="44">
        <f t="shared" si="3"/>
        <v>86.89626392133962</v>
      </c>
      <c r="N13" s="44">
        <f t="shared" si="3"/>
        <v>85.75735922549312</v>
      </c>
      <c r="O13" s="134">
        <f t="shared" si="13"/>
        <v>0.459301034696748</v>
      </c>
      <c r="P13" s="134">
        <f t="shared" si="13"/>
        <v>1.8198812222210707</v>
      </c>
      <c r="Q13" s="134">
        <f t="shared" si="13"/>
        <v>1.122354621162416</v>
      </c>
      <c r="R13" s="134">
        <f t="shared" si="13"/>
        <v>0.5671669827889833</v>
      </c>
      <c r="S13" s="134">
        <f t="shared" si="13"/>
        <v>-3.6510008576449664</v>
      </c>
      <c r="U13" s="161">
        <f t="shared" si="14"/>
        <v>87.53599126467884</v>
      </c>
      <c r="V13" s="161">
        <f t="shared" si="4"/>
        <v>86.94163656387079</v>
      </c>
      <c r="W13" s="161">
        <f t="shared" si="5"/>
        <v>86.6836738211796</v>
      </c>
      <c r="X13" s="161">
        <f t="shared" si="6"/>
        <v>87.00028905908187</v>
      </c>
      <c r="Y13" s="161">
        <f t="shared" si="7"/>
        <v>86.89626392133962</v>
      </c>
      <c r="Z13" s="161">
        <f t="shared" si="8"/>
        <v>85.75735922549312</v>
      </c>
      <c r="AA13" s="35" t="b">
        <f t="shared" si="9"/>
        <v>1</v>
      </c>
      <c r="AB13" s="35" t="b">
        <f t="shared" si="10"/>
        <v>1</v>
      </c>
      <c r="AC13" s="35" t="b">
        <f t="shared" si="10"/>
        <v>1</v>
      </c>
      <c r="AD13" s="35" t="b">
        <f t="shared" si="10"/>
        <v>1</v>
      </c>
      <c r="AE13" s="35" t="b">
        <f t="shared" si="10"/>
        <v>1</v>
      </c>
      <c r="AF13" s="35" t="b">
        <f t="shared" si="10"/>
        <v>1</v>
      </c>
      <c r="AG13" s="41">
        <f t="shared" si="15"/>
        <v>0.459301034696748</v>
      </c>
      <c r="AH13" s="41">
        <f t="shared" si="11"/>
        <v>1.8198812222210707</v>
      </c>
      <c r="AI13" s="41">
        <f t="shared" si="11"/>
        <v>1.122354621162416</v>
      </c>
      <c r="AJ13" s="41">
        <f t="shared" si="11"/>
        <v>0.5671669827889833</v>
      </c>
      <c r="AK13" s="41">
        <f t="shared" si="11"/>
        <v>-3.6510008576449664</v>
      </c>
      <c r="AL13" s="35" t="b">
        <f t="shared" si="16"/>
        <v>1</v>
      </c>
      <c r="AM13" s="35" t="b">
        <f t="shared" si="12"/>
        <v>1</v>
      </c>
      <c r="AN13" s="35" t="b">
        <f t="shared" si="12"/>
        <v>1</v>
      </c>
      <c r="AO13" s="35" t="b">
        <f t="shared" si="12"/>
        <v>1</v>
      </c>
      <c r="AP13" s="35" t="b">
        <f t="shared" si="12"/>
        <v>1</v>
      </c>
    </row>
    <row r="14" spans="1:42" s="35" customFormat="1" ht="12" customHeight="1">
      <c r="A14" s="42"/>
      <c r="B14" s="43" t="s">
        <v>26</v>
      </c>
      <c r="C14" s="208">
        <v>41205587</v>
      </c>
      <c r="D14" s="209">
        <v>39971950</v>
      </c>
      <c r="E14" s="209">
        <v>40518153</v>
      </c>
      <c r="F14" s="209">
        <v>41618970</v>
      </c>
      <c r="G14" s="209">
        <v>42596990</v>
      </c>
      <c r="H14" s="209">
        <v>39949324</v>
      </c>
      <c r="I14" s="44">
        <f t="shared" si="3"/>
        <v>2.072119330029464</v>
      </c>
      <c r="J14" s="44">
        <f t="shared" si="3"/>
        <v>1.9873071588988778</v>
      </c>
      <c r="K14" s="44">
        <f t="shared" si="3"/>
        <v>1.972587214106888</v>
      </c>
      <c r="L14" s="44">
        <f t="shared" si="3"/>
        <v>2.011009464044751</v>
      </c>
      <c r="M14" s="44">
        <f t="shared" si="3"/>
        <v>2.044211802077945</v>
      </c>
      <c r="N14" s="44">
        <f t="shared" si="3"/>
        <v>1.9637197188515108</v>
      </c>
      <c r="O14" s="134">
        <f t="shared" si="13"/>
        <v>-2.9938585755373417</v>
      </c>
      <c r="P14" s="134">
        <f t="shared" si="13"/>
        <v>1.366465734096035</v>
      </c>
      <c r="Q14" s="134">
        <f t="shared" si="13"/>
        <v>2.7168489146087187</v>
      </c>
      <c r="R14" s="134">
        <f t="shared" si="13"/>
        <v>2.349938021051458</v>
      </c>
      <c r="S14" s="134">
        <f t="shared" si="13"/>
        <v>-6.215617582369084</v>
      </c>
      <c r="U14" s="161">
        <f t="shared" si="14"/>
        <v>2.072119330029464</v>
      </c>
      <c r="V14" s="161">
        <f t="shared" si="4"/>
        <v>1.9873071588988778</v>
      </c>
      <c r="W14" s="161">
        <f t="shared" si="5"/>
        <v>1.972587214106888</v>
      </c>
      <c r="X14" s="161">
        <f t="shared" si="6"/>
        <v>2.011009464044751</v>
      </c>
      <c r="Y14" s="161">
        <f t="shared" si="7"/>
        <v>2.044211802077945</v>
      </c>
      <c r="Z14" s="161">
        <f t="shared" si="8"/>
        <v>1.9637197188515108</v>
      </c>
      <c r="AA14" s="35" t="b">
        <f t="shared" si="9"/>
        <v>1</v>
      </c>
      <c r="AB14" s="35" t="b">
        <f t="shared" si="10"/>
        <v>1</v>
      </c>
      <c r="AC14" s="35" t="b">
        <f t="shared" si="10"/>
        <v>1</v>
      </c>
      <c r="AD14" s="35" t="b">
        <f t="shared" si="10"/>
        <v>1</v>
      </c>
      <c r="AE14" s="35" t="b">
        <f t="shared" si="10"/>
        <v>1</v>
      </c>
      <c r="AF14" s="35" t="b">
        <f t="shared" si="10"/>
        <v>1</v>
      </c>
      <c r="AG14" s="41">
        <f t="shared" si="15"/>
        <v>-2.9938585755373417</v>
      </c>
      <c r="AH14" s="41">
        <f t="shared" si="11"/>
        <v>1.366465734096035</v>
      </c>
      <c r="AI14" s="41">
        <f t="shared" si="11"/>
        <v>2.7168489146087187</v>
      </c>
      <c r="AJ14" s="41">
        <f t="shared" si="11"/>
        <v>2.349938021051458</v>
      </c>
      <c r="AK14" s="41">
        <f t="shared" si="11"/>
        <v>-6.215617582369084</v>
      </c>
      <c r="AL14" s="35" t="b">
        <f t="shared" si="16"/>
        <v>1</v>
      </c>
      <c r="AM14" s="35" t="b">
        <f t="shared" si="12"/>
        <v>1</v>
      </c>
      <c r="AN14" s="35" t="b">
        <f t="shared" si="12"/>
        <v>1</v>
      </c>
      <c r="AO14" s="35" t="b">
        <f t="shared" si="12"/>
        <v>1</v>
      </c>
      <c r="AP14" s="35" t="b">
        <f t="shared" si="12"/>
        <v>1</v>
      </c>
    </row>
    <row r="15" spans="1:42" s="35" customFormat="1" ht="12" customHeight="1">
      <c r="A15" s="42"/>
      <c r="B15" s="43" t="s">
        <v>27</v>
      </c>
      <c r="C15" s="208">
        <v>391341027</v>
      </c>
      <c r="D15" s="209">
        <v>384952794</v>
      </c>
      <c r="E15" s="209">
        <v>398332437</v>
      </c>
      <c r="F15" s="209">
        <v>400199853</v>
      </c>
      <c r="G15" s="209">
        <v>388369469</v>
      </c>
      <c r="H15" s="209">
        <v>360442253</v>
      </c>
      <c r="I15" s="44">
        <f t="shared" si="3"/>
        <v>19.679498964067236</v>
      </c>
      <c r="J15" s="44">
        <f t="shared" si="3"/>
        <v>19.13890724256197</v>
      </c>
      <c r="K15" s="44">
        <f t="shared" si="3"/>
        <v>19.392430651768294</v>
      </c>
      <c r="L15" s="44">
        <f t="shared" si="3"/>
        <v>19.33747259704693</v>
      </c>
      <c r="M15" s="44">
        <f t="shared" si="3"/>
        <v>18.637689003296824</v>
      </c>
      <c r="N15" s="44">
        <f t="shared" si="3"/>
        <v>17.717635465455313</v>
      </c>
      <c r="O15" s="134">
        <f t="shared" si="13"/>
        <v>-1.6323954196604078</v>
      </c>
      <c r="P15" s="134">
        <f t="shared" si="13"/>
        <v>3.475658108874513</v>
      </c>
      <c r="Q15" s="134">
        <f t="shared" si="13"/>
        <v>0.4688084189337561</v>
      </c>
      <c r="R15" s="134">
        <f t="shared" si="13"/>
        <v>-2.9561190268603124</v>
      </c>
      <c r="S15" s="134">
        <f t="shared" si="13"/>
        <v>-7.190888632906415</v>
      </c>
      <c r="U15" s="161">
        <f t="shared" si="14"/>
        <v>19.679498964067236</v>
      </c>
      <c r="V15" s="161">
        <f t="shared" si="4"/>
        <v>19.13890724256197</v>
      </c>
      <c r="W15" s="161">
        <f t="shared" si="5"/>
        <v>19.392430651768294</v>
      </c>
      <c r="X15" s="161">
        <f t="shared" si="6"/>
        <v>19.33747259704693</v>
      </c>
      <c r="Y15" s="161">
        <f t="shared" si="7"/>
        <v>18.637689003296824</v>
      </c>
      <c r="Z15" s="161">
        <f t="shared" si="8"/>
        <v>17.717635465455313</v>
      </c>
      <c r="AA15" s="35" t="b">
        <f t="shared" si="9"/>
        <v>1</v>
      </c>
      <c r="AB15" s="35" t="b">
        <f t="shared" si="10"/>
        <v>1</v>
      </c>
      <c r="AC15" s="35" t="b">
        <f t="shared" si="10"/>
        <v>1</v>
      </c>
      <c r="AD15" s="35" t="b">
        <f t="shared" si="10"/>
        <v>1</v>
      </c>
      <c r="AE15" s="35" t="b">
        <f t="shared" si="10"/>
        <v>1</v>
      </c>
      <c r="AF15" s="35" t="b">
        <f t="shared" si="10"/>
        <v>1</v>
      </c>
      <c r="AG15" s="41">
        <f t="shared" si="15"/>
        <v>-1.6323954196604078</v>
      </c>
      <c r="AH15" s="41">
        <f t="shared" si="11"/>
        <v>3.475658108874513</v>
      </c>
      <c r="AI15" s="41">
        <f t="shared" si="11"/>
        <v>0.4688084189337561</v>
      </c>
      <c r="AJ15" s="41">
        <f t="shared" si="11"/>
        <v>-2.9561190268603124</v>
      </c>
      <c r="AK15" s="41">
        <f t="shared" si="11"/>
        <v>-7.190888632906415</v>
      </c>
      <c r="AL15" s="35" t="b">
        <f t="shared" si="16"/>
        <v>1</v>
      </c>
      <c r="AM15" s="35" t="b">
        <f t="shared" si="12"/>
        <v>1</v>
      </c>
      <c r="AN15" s="35" t="b">
        <f t="shared" si="12"/>
        <v>1</v>
      </c>
      <c r="AO15" s="35" t="b">
        <f t="shared" si="12"/>
        <v>1</v>
      </c>
      <c r="AP15" s="35" t="b">
        <f t="shared" si="12"/>
        <v>1</v>
      </c>
    </row>
    <row r="16" spans="1:42" s="35" customFormat="1" ht="12" customHeight="1">
      <c r="A16" s="42"/>
      <c r="B16" s="43" t="s">
        <v>28</v>
      </c>
      <c r="C16" s="208">
        <v>141153032</v>
      </c>
      <c r="D16" s="209">
        <v>139599524</v>
      </c>
      <c r="E16" s="209">
        <v>142948915</v>
      </c>
      <c r="F16" s="209">
        <v>146583459</v>
      </c>
      <c r="G16" s="209">
        <v>148767481</v>
      </c>
      <c r="H16" s="209">
        <v>138611970</v>
      </c>
      <c r="I16" s="44">
        <f t="shared" si="3"/>
        <v>7.098210398009072</v>
      </c>
      <c r="J16" s="44">
        <f t="shared" si="3"/>
        <v>6.940545393058774</v>
      </c>
      <c r="K16" s="44">
        <f t="shared" si="3"/>
        <v>6.959330105680096</v>
      </c>
      <c r="L16" s="44">
        <f t="shared" si="3"/>
        <v>7.082845234310599</v>
      </c>
      <c r="M16" s="44">
        <f t="shared" si="3"/>
        <v>7.139289429267339</v>
      </c>
      <c r="N16" s="44">
        <f t="shared" si="3"/>
        <v>6.813508502868635</v>
      </c>
      <c r="O16" s="134">
        <f t="shared" si="13"/>
        <v>-1.1005842226612603</v>
      </c>
      <c r="P16" s="134">
        <f t="shared" si="13"/>
        <v>2.399285401574865</v>
      </c>
      <c r="Q16" s="134">
        <f t="shared" si="13"/>
        <v>2.542547454802298</v>
      </c>
      <c r="R16" s="134">
        <f t="shared" si="13"/>
        <v>1.489951195652983</v>
      </c>
      <c r="S16" s="134">
        <f t="shared" si="13"/>
        <v>-6.826432048009201</v>
      </c>
      <c r="U16" s="161">
        <f t="shared" si="14"/>
        <v>7.098210398009072</v>
      </c>
      <c r="V16" s="161">
        <f t="shared" si="4"/>
        <v>6.940545393058774</v>
      </c>
      <c r="W16" s="161">
        <f t="shared" si="5"/>
        <v>6.959330105680096</v>
      </c>
      <c r="X16" s="161">
        <f t="shared" si="6"/>
        <v>7.082845234310599</v>
      </c>
      <c r="Y16" s="161">
        <f t="shared" si="7"/>
        <v>7.139289429267339</v>
      </c>
      <c r="Z16" s="161">
        <f t="shared" si="8"/>
        <v>6.813508502868635</v>
      </c>
      <c r="AA16" s="35" t="b">
        <f t="shared" si="9"/>
        <v>1</v>
      </c>
      <c r="AB16" s="35" t="b">
        <f t="shared" si="10"/>
        <v>1</v>
      </c>
      <c r="AC16" s="35" t="b">
        <f t="shared" si="10"/>
        <v>1</v>
      </c>
      <c r="AD16" s="35" t="b">
        <f t="shared" si="10"/>
        <v>1</v>
      </c>
      <c r="AE16" s="35" t="b">
        <f t="shared" si="10"/>
        <v>1</v>
      </c>
      <c r="AF16" s="35" t="b">
        <f t="shared" si="10"/>
        <v>1</v>
      </c>
      <c r="AG16" s="41">
        <f t="shared" si="15"/>
        <v>-1.1005842226612603</v>
      </c>
      <c r="AH16" s="41">
        <f t="shared" si="11"/>
        <v>2.399285401574865</v>
      </c>
      <c r="AI16" s="41">
        <f t="shared" si="11"/>
        <v>2.542547454802298</v>
      </c>
      <c r="AJ16" s="41">
        <f t="shared" si="11"/>
        <v>1.489951195652983</v>
      </c>
      <c r="AK16" s="41">
        <f t="shared" si="11"/>
        <v>-6.826432048009201</v>
      </c>
      <c r="AL16" s="35" t="b">
        <f t="shared" si="16"/>
        <v>1</v>
      </c>
      <c r="AM16" s="35" t="b">
        <f t="shared" si="12"/>
        <v>1</v>
      </c>
      <c r="AN16" s="35" t="b">
        <f t="shared" si="12"/>
        <v>1</v>
      </c>
      <c r="AO16" s="35" t="b">
        <f t="shared" si="12"/>
        <v>1</v>
      </c>
      <c r="AP16" s="35" t="b">
        <f t="shared" si="12"/>
        <v>1</v>
      </c>
    </row>
    <row r="17" spans="1:42" s="35" customFormat="1" ht="12" customHeight="1">
      <c r="A17" s="42"/>
      <c r="B17" s="43" t="s">
        <v>29</v>
      </c>
      <c r="C17" s="208">
        <v>59595121</v>
      </c>
      <c r="D17" s="209">
        <v>63226656</v>
      </c>
      <c r="E17" s="209">
        <v>65068965</v>
      </c>
      <c r="F17" s="209">
        <v>65457151</v>
      </c>
      <c r="G17" s="209">
        <v>61337573</v>
      </c>
      <c r="H17" s="209">
        <v>37543378</v>
      </c>
      <c r="I17" s="44">
        <f t="shared" si="3"/>
        <v>2.9968800638501967</v>
      </c>
      <c r="J17" s="44">
        <f t="shared" si="3"/>
        <v>3.1434740137030257</v>
      </c>
      <c r="K17" s="44">
        <f t="shared" si="3"/>
        <v>3.1678198261941652</v>
      </c>
      <c r="L17" s="44">
        <f t="shared" si="3"/>
        <v>3.1628593920129773</v>
      </c>
      <c r="M17" s="44">
        <f t="shared" si="3"/>
        <v>2.9435645719901227</v>
      </c>
      <c r="N17" s="44">
        <f t="shared" si="3"/>
        <v>1.8454547989571988</v>
      </c>
      <c r="O17" s="134">
        <f t="shared" si="13"/>
        <v>6.0936783734359725</v>
      </c>
      <c r="P17" s="134">
        <f t="shared" si="13"/>
        <v>2.9138169192436814</v>
      </c>
      <c r="Q17" s="134">
        <f t="shared" si="13"/>
        <v>0.5965762633538123</v>
      </c>
      <c r="R17" s="134">
        <f t="shared" si="13"/>
        <v>-6.293549195259048</v>
      </c>
      <c r="S17" s="134">
        <f t="shared" si="13"/>
        <v>-38.792201641235465</v>
      </c>
      <c r="U17" s="161">
        <f t="shared" si="14"/>
        <v>2.9968800638501967</v>
      </c>
      <c r="V17" s="161">
        <f t="shared" si="4"/>
        <v>3.1434740137030257</v>
      </c>
      <c r="W17" s="161">
        <f t="shared" si="5"/>
        <v>3.1678198261941652</v>
      </c>
      <c r="X17" s="161">
        <f t="shared" si="6"/>
        <v>3.1628593920129773</v>
      </c>
      <c r="Y17" s="161">
        <f t="shared" si="7"/>
        <v>2.9435645719901227</v>
      </c>
      <c r="Z17" s="161">
        <f t="shared" si="8"/>
        <v>1.8454547989571988</v>
      </c>
      <c r="AA17" s="35" t="b">
        <f t="shared" si="9"/>
        <v>1</v>
      </c>
      <c r="AB17" s="35" t="b">
        <f t="shared" si="10"/>
        <v>1</v>
      </c>
      <c r="AC17" s="35" t="b">
        <f t="shared" si="10"/>
        <v>1</v>
      </c>
      <c r="AD17" s="35" t="b">
        <f t="shared" si="10"/>
        <v>1</v>
      </c>
      <c r="AE17" s="35" t="b">
        <f t="shared" si="10"/>
        <v>1</v>
      </c>
      <c r="AF17" s="35" t="b">
        <f t="shared" si="10"/>
        <v>1</v>
      </c>
      <c r="AG17" s="41">
        <f t="shared" si="15"/>
        <v>6.0936783734359725</v>
      </c>
      <c r="AH17" s="41">
        <f t="shared" si="11"/>
        <v>2.9138169192436814</v>
      </c>
      <c r="AI17" s="41">
        <f t="shared" si="11"/>
        <v>0.5965762633538123</v>
      </c>
      <c r="AJ17" s="41">
        <f t="shared" si="11"/>
        <v>-6.293549195259048</v>
      </c>
      <c r="AK17" s="41">
        <f t="shared" si="11"/>
        <v>-38.792201641235465</v>
      </c>
      <c r="AL17" s="35" t="b">
        <f t="shared" si="16"/>
        <v>1</v>
      </c>
      <c r="AM17" s="35" t="b">
        <f t="shared" si="12"/>
        <v>1</v>
      </c>
      <c r="AN17" s="35" t="b">
        <f t="shared" si="12"/>
        <v>1</v>
      </c>
      <c r="AO17" s="35" t="b">
        <f t="shared" si="12"/>
        <v>1</v>
      </c>
      <c r="AP17" s="35" t="b">
        <f t="shared" si="12"/>
        <v>1</v>
      </c>
    </row>
    <row r="18" spans="1:42" s="35" customFormat="1" ht="12" customHeight="1">
      <c r="A18" s="42"/>
      <c r="B18" s="162" t="s">
        <v>30</v>
      </c>
      <c r="C18" s="208">
        <v>84560497</v>
      </c>
      <c r="D18" s="209">
        <v>86133609</v>
      </c>
      <c r="E18" s="209">
        <v>84667194</v>
      </c>
      <c r="F18" s="209">
        <v>84959100</v>
      </c>
      <c r="G18" s="209">
        <v>83909101</v>
      </c>
      <c r="H18" s="209">
        <v>86249945</v>
      </c>
      <c r="I18" s="44">
        <f t="shared" si="3"/>
        <v>4.252322394790747</v>
      </c>
      <c r="J18" s="44">
        <f t="shared" si="3"/>
        <v>4.28235144363727</v>
      </c>
      <c r="K18" s="44">
        <f t="shared" si="3"/>
        <v>4.121940709851889</v>
      </c>
      <c r="L18" s="44">
        <f t="shared" si="3"/>
        <v>4.105184586661429</v>
      </c>
      <c r="M18" s="44">
        <f t="shared" si="3"/>
        <v>4.026762796290309</v>
      </c>
      <c r="N18" s="44">
        <f t="shared" si="3"/>
        <v>4.239639142488576</v>
      </c>
      <c r="O18" s="134">
        <f t="shared" si="13"/>
        <v>1.8603391131913523</v>
      </c>
      <c r="P18" s="134">
        <f t="shared" si="13"/>
        <v>-1.702488746291822</v>
      </c>
      <c r="Q18" s="134">
        <f t="shared" si="13"/>
        <v>0.34476871880270415</v>
      </c>
      <c r="R18" s="134">
        <f t="shared" si="13"/>
        <v>-1.235887621220093</v>
      </c>
      <c r="S18" s="134">
        <f t="shared" si="13"/>
        <v>2.789737909359796</v>
      </c>
      <c r="U18" s="161">
        <f t="shared" si="14"/>
        <v>4.252322394790747</v>
      </c>
      <c r="V18" s="161">
        <f t="shared" si="4"/>
        <v>4.28235144363727</v>
      </c>
      <c r="W18" s="161">
        <f t="shared" si="5"/>
        <v>4.121940709851889</v>
      </c>
      <c r="X18" s="161">
        <f t="shared" si="6"/>
        <v>4.105184586661429</v>
      </c>
      <c r="Y18" s="161">
        <f t="shared" si="7"/>
        <v>4.026762796290309</v>
      </c>
      <c r="Z18" s="161">
        <f t="shared" si="8"/>
        <v>4.239639142488576</v>
      </c>
      <c r="AA18" s="35" t="b">
        <f t="shared" si="9"/>
        <v>1</v>
      </c>
      <c r="AB18" s="35" t="b">
        <f t="shared" si="10"/>
        <v>1</v>
      </c>
      <c r="AC18" s="35" t="b">
        <f t="shared" si="10"/>
        <v>1</v>
      </c>
      <c r="AD18" s="35" t="b">
        <f t="shared" si="10"/>
        <v>1</v>
      </c>
      <c r="AE18" s="35" t="b">
        <f t="shared" si="10"/>
        <v>1</v>
      </c>
      <c r="AF18" s="35" t="b">
        <f t="shared" si="10"/>
        <v>1</v>
      </c>
      <c r="AG18" s="41">
        <f t="shared" si="15"/>
        <v>1.8603391131913523</v>
      </c>
      <c r="AH18" s="41">
        <f t="shared" si="11"/>
        <v>-1.702488746291822</v>
      </c>
      <c r="AI18" s="41">
        <f t="shared" si="11"/>
        <v>0.34476871880270415</v>
      </c>
      <c r="AJ18" s="41">
        <f t="shared" si="11"/>
        <v>-1.235887621220093</v>
      </c>
      <c r="AK18" s="41">
        <f t="shared" si="11"/>
        <v>2.789737909359796</v>
      </c>
      <c r="AL18" s="35" t="b">
        <f t="shared" si="16"/>
        <v>1</v>
      </c>
      <c r="AM18" s="35" t="b">
        <f t="shared" si="12"/>
        <v>1</v>
      </c>
      <c r="AN18" s="35" t="b">
        <f t="shared" si="12"/>
        <v>1</v>
      </c>
      <c r="AO18" s="35" t="b">
        <f t="shared" si="12"/>
        <v>1</v>
      </c>
      <c r="AP18" s="35" t="b">
        <f t="shared" si="12"/>
        <v>1</v>
      </c>
    </row>
    <row r="19" spans="1:42" s="35" customFormat="1" ht="12" customHeight="1">
      <c r="A19" s="42"/>
      <c r="B19" s="162" t="s">
        <v>31</v>
      </c>
      <c r="C19" s="208">
        <v>114817883</v>
      </c>
      <c r="D19" s="209">
        <v>113139104</v>
      </c>
      <c r="E19" s="209">
        <v>118133644</v>
      </c>
      <c r="F19" s="209">
        <v>120056516</v>
      </c>
      <c r="G19" s="209">
        <v>126298528</v>
      </c>
      <c r="H19" s="209">
        <v>108871890</v>
      </c>
      <c r="I19" s="44">
        <f t="shared" si="3"/>
        <v>5.7738858276029745</v>
      </c>
      <c r="J19" s="44">
        <f t="shared" si="3"/>
        <v>5.62499831333234</v>
      </c>
      <c r="K19" s="44">
        <f t="shared" si="3"/>
        <v>5.751222562150227</v>
      </c>
      <c r="L19" s="44">
        <f t="shared" si="3"/>
        <v>5.801075564730221</v>
      </c>
      <c r="M19" s="44">
        <f t="shared" si="3"/>
        <v>6.06101373647931</v>
      </c>
      <c r="N19" s="44">
        <f t="shared" si="3"/>
        <v>5.351626906668874</v>
      </c>
      <c r="O19" s="134">
        <f t="shared" si="13"/>
        <v>-1.462123282659723</v>
      </c>
      <c r="P19" s="134">
        <f t="shared" si="13"/>
        <v>4.414512598579533</v>
      </c>
      <c r="Q19" s="134">
        <f t="shared" si="13"/>
        <v>1.627709037740341</v>
      </c>
      <c r="R19" s="134">
        <f t="shared" si="13"/>
        <v>5.199228003584579</v>
      </c>
      <c r="S19" s="134">
        <f t="shared" si="13"/>
        <v>-13.797973955800973</v>
      </c>
      <c r="U19" s="161">
        <f t="shared" si="14"/>
        <v>5.7738858276029745</v>
      </c>
      <c r="V19" s="161">
        <f t="shared" si="4"/>
        <v>5.62499831333234</v>
      </c>
      <c r="W19" s="161">
        <f t="shared" si="5"/>
        <v>5.751222562150227</v>
      </c>
      <c r="X19" s="161">
        <f t="shared" si="6"/>
        <v>5.801075564730221</v>
      </c>
      <c r="Y19" s="161">
        <f t="shared" si="7"/>
        <v>6.06101373647931</v>
      </c>
      <c r="Z19" s="161">
        <f t="shared" si="8"/>
        <v>5.351626906668874</v>
      </c>
      <c r="AA19" s="35" t="b">
        <f t="shared" si="9"/>
        <v>1</v>
      </c>
      <c r="AB19" s="35" t="b">
        <f t="shared" si="10"/>
        <v>1</v>
      </c>
      <c r="AC19" s="35" t="b">
        <f t="shared" si="10"/>
        <v>1</v>
      </c>
      <c r="AD19" s="35" t="b">
        <f t="shared" si="10"/>
        <v>1</v>
      </c>
      <c r="AE19" s="35" t="b">
        <f t="shared" si="10"/>
        <v>1</v>
      </c>
      <c r="AF19" s="35" t="b">
        <f t="shared" si="10"/>
        <v>1</v>
      </c>
      <c r="AG19" s="41">
        <f t="shared" si="15"/>
        <v>-1.462123282659723</v>
      </c>
      <c r="AH19" s="41">
        <f t="shared" si="11"/>
        <v>4.414512598579533</v>
      </c>
      <c r="AI19" s="41">
        <f t="shared" si="11"/>
        <v>1.627709037740341</v>
      </c>
      <c r="AJ19" s="41">
        <f t="shared" si="11"/>
        <v>5.199228003584579</v>
      </c>
      <c r="AK19" s="41">
        <f t="shared" si="11"/>
        <v>-13.797973955800973</v>
      </c>
      <c r="AL19" s="35" t="b">
        <f t="shared" si="16"/>
        <v>1</v>
      </c>
      <c r="AM19" s="35" t="b">
        <f t="shared" si="12"/>
        <v>1</v>
      </c>
      <c r="AN19" s="35" t="b">
        <f t="shared" si="12"/>
        <v>1</v>
      </c>
      <c r="AO19" s="35" t="b">
        <f t="shared" si="12"/>
        <v>1</v>
      </c>
      <c r="AP19" s="35" t="b">
        <f t="shared" si="12"/>
        <v>1</v>
      </c>
    </row>
    <row r="20" spans="1:42" s="35" customFormat="1" ht="12" customHeight="1">
      <c r="A20" s="42"/>
      <c r="B20" s="43" t="s">
        <v>32</v>
      </c>
      <c r="C20" s="208">
        <v>175674525</v>
      </c>
      <c r="D20" s="209">
        <v>179196741</v>
      </c>
      <c r="E20" s="209">
        <v>181912541</v>
      </c>
      <c r="F20" s="209">
        <v>182922936</v>
      </c>
      <c r="G20" s="209">
        <v>186815609</v>
      </c>
      <c r="H20" s="209">
        <v>189388758</v>
      </c>
      <c r="I20" s="44">
        <f t="shared" si="3"/>
        <v>8.834204425876624</v>
      </c>
      <c r="J20" s="44">
        <f t="shared" si="3"/>
        <v>8.909221747766821</v>
      </c>
      <c r="K20" s="44">
        <f t="shared" si="3"/>
        <v>8.856236671555465</v>
      </c>
      <c r="L20" s="44">
        <f t="shared" si="3"/>
        <v>8.83875202790584</v>
      </c>
      <c r="M20" s="44">
        <f t="shared" si="3"/>
        <v>8.96520323924716</v>
      </c>
      <c r="N20" s="44">
        <f t="shared" si="3"/>
        <v>9.30945511401887</v>
      </c>
      <c r="O20" s="134">
        <f t="shared" si="13"/>
        <v>2.0049668556098275</v>
      </c>
      <c r="P20" s="134">
        <f t="shared" si="13"/>
        <v>1.515540955066811</v>
      </c>
      <c r="Q20" s="134">
        <f t="shared" si="13"/>
        <v>0.5554289959591077</v>
      </c>
      <c r="R20" s="134">
        <f t="shared" si="13"/>
        <v>2.1280398648313845</v>
      </c>
      <c r="S20" s="134">
        <f t="shared" si="13"/>
        <v>1.3773736647455408</v>
      </c>
      <c r="U20" s="161">
        <f t="shared" si="14"/>
        <v>8.834204425876624</v>
      </c>
      <c r="V20" s="161">
        <f t="shared" si="4"/>
        <v>8.909221747766821</v>
      </c>
      <c r="W20" s="161">
        <f t="shared" si="5"/>
        <v>8.856236671555465</v>
      </c>
      <c r="X20" s="161">
        <f t="shared" si="6"/>
        <v>8.83875202790584</v>
      </c>
      <c r="Y20" s="161">
        <f t="shared" si="7"/>
        <v>8.96520323924716</v>
      </c>
      <c r="Z20" s="161">
        <f t="shared" si="8"/>
        <v>9.30945511401887</v>
      </c>
      <c r="AA20" s="35" t="b">
        <f t="shared" si="9"/>
        <v>1</v>
      </c>
      <c r="AB20" s="35" t="b">
        <f t="shared" si="10"/>
        <v>1</v>
      </c>
      <c r="AC20" s="35" t="b">
        <f t="shared" si="10"/>
        <v>1</v>
      </c>
      <c r="AD20" s="35" t="b">
        <f t="shared" si="10"/>
        <v>1</v>
      </c>
      <c r="AE20" s="35" t="b">
        <f t="shared" si="10"/>
        <v>1</v>
      </c>
      <c r="AF20" s="35" t="b">
        <f t="shared" si="10"/>
        <v>1</v>
      </c>
      <c r="AG20" s="41">
        <f t="shared" si="15"/>
        <v>2.0049668556098275</v>
      </c>
      <c r="AH20" s="41">
        <f t="shared" si="11"/>
        <v>1.515540955066811</v>
      </c>
      <c r="AI20" s="41">
        <f t="shared" si="11"/>
        <v>0.5554289959591077</v>
      </c>
      <c r="AJ20" s="41">
        <f t="shared" si="11"/>
        <v>2.1280398648313845</v>
      </c>
      <c r="AK20" s="41">
        <f t="shared" si="11"/>
        <v>1.3773736647455408</v>
      </c>
      <c r="AL20" s="35" t="b">
        <f t="shared" si="16"/>
        <v>1</v>
      </c>
      <c r="AM20" s="35" t="b">
        <f t="shared" si="12"/>
        <v>1</v>
      </c>
      <c r="AN20" s="35" t="b">
        <f t="shared" si="12"/>
        <v>1</v>
      </c>
      <c r="AO20" s="35" t="b">
        <f t="shared" si="12"/>
        <v>1</v>
      </c>
      <c r="AP20" s="35" t="b">
        <f t="shared" si="12"/>
        <v>1</v>
      </c>
    </row>
    <row r="21" spans="1:42" s="35" customFormat="1" ht="12" customHeight="1">
      <c r="A21" s="42"/>
      <c r="B21" s="46" t="s">
        <v>33</v>
      </c>
      <c r="C21" s="208">
        <v>162582322</v>
      </c>
      <c r="D21" s="209">
        <v>163840270</v>
      </c>
      <c r="E21" s="209">
        <v>164918429</v>
      </c>
      <c r="F21" s="209">
        <v>168436206</v>
      </c>
      <c r="G21" s="209">
        <v>173503725</v>
      </c>
      <c r="H21" s="209">
        <v>177057255</v>
      </c>
      <c r="I21" s="44">
        <f t="shared" si="3"/>
        <v>8.175832372859402</v>
      </c>
      <c r="J21" s="44">
        <f t="shared" si="3"/>
        <v>8.145735734356844</v>
      </c>
      <c r="K21" s="44">
        <f t="shared" si="3"/>
        <v>8.028894713339836</v>
      </c>
      <c r="L21" s="44">
        <f t="shared" si="3"/>
        <v>8.138759905730279</v>
      </c>
      <c r="M21" s="44">
        <f t="shared" si="3"/>
        <v>8.326371472479305</v>
      </c>
      <c r="N21" s="44">
        <f t="shared" si="3"/>
        <v>8.703296781923525</v>
      </c>
      <c r="O21" s="134">
        <f t="shared" si="13"/>
        <v>0.773729876978876</v>
      </c>
      <c r="P21" s="134">
        <f t="shared" si="13"/>
        <v>0.6580549458323036</v>
      </c>
      <c r="Q21" s="134">
        <f t="shared" si="13"/>
        <v>2.133040571226882</v>
      </c>
      <c r="R21" s="134">
        <f t="shared" si="13"/>
        <v>3.0085687159208514</v>
      </c>
      <c r="S21" s="134">
        <f t="shared" si="13"/>
        <v>2.04810012004065</v>
      </c>
      <c r="U21" s="161">
        <f t="shared" si="14"/>
        <v>8.175832372859402</v>
      </c>
      <c r="V21" s="161">
        <f t="shared" si="4"/>
        <v>8.145735734356844</v>
      </c>
      <c r="W21" s="161">
        <f t="shared" si="5"/>
        <v>8.028894713339836</v>
      </c>
      <c r="X21" s="161">
        <f t="shared" si="6"/>
        <v>8.138759905730279</v>
      </c>
      <c r="Y21" s="161">
        <f t="shared" si="7"/>
        <v>8.326371472479305</v>
      </c>
      <c r="Z21" s="161">
        <f t="shared" si="8"/>
        <v>8.703296781923525</v>
      </c>
      <c r="AA21" s="35" t="b">
        <f t="shared" si="9"/>
        <v>1</v>
      </c>
      <c r="AB21" s="35" t="b">
        <f aca="true" t="shared" si="17" ref="AB21:AB29">V21=J21</f>
        <v>1</v>
      </c>
      <c r="AC21" s="35" t="b">
        <f aca="true" t="shared" si="18" ref="AC21:AC29">W21=K21</f>
        <v>1</v>
      </c>
      <c r="AD21" s="35" t="b">
        <f aca="true" t="shared" si="19" ref="AD21:AD29">X21=L21</f>
        <v>1</v>
      </c>
      <c r="AE21" s="35" t="b">
        <f aca="true" t="shared" si="20" ref="AE21:AE29">Y21=M21</f>
        <v>1</v>
      </c>
      <c r="AF21" s="35" t="b">
        <f aca="true" t="shared" si="21" ref="AF21:AF29">Z21=N21</f>
        <v>1</v>
      </c>
      <c r="AG21" s="41">
        <f t="shared" si="15"/>
        <v>0.773729876978876</v>
      </c>
      <c r="AH21" s="41">
        <f t="shared" si="15"/>
        <v>0.6580549458323036</v>
      </c>
      <c r="AI21" s="41">
        <f t="shared" si="15"/>
        <v>2.133040571226882</v>
      </c>
      <c r="AJ21" s="41">
        <f t="shared" si="15"/>
        <v>3.0085687159208514</v>
      </c>
      <c r="AK21" s="41">
        <f t="shared" si="15"/>
        <v>2.04810012004065</v>
      </c>
      <c r="AL21" s="35" t="b">
        <f t="shared" si="16"/>
        <v>1</v>
      </c>
      <c r="AM21" s="35" t="b">
        <f t="shared" si="16"/>
        <v>1</v>
      </c>
      <c r="AN21" s="35" t="b">
        <f t="shared" si="16"/>
        <v>1</v>
      </c>
      <c r="AO21" s="35" t="b">
        <f t="shared" si="16"/>
        <v>1</v>
      </c>
      <c r="AP21" s="35" t="b">
        <f t="shared" si="16"/>
        <v>1</v>
      </c>
    </row>
    <row r="22" spans="1:42" s="35" customFormat="1" ht="12" customHeight="1">
      <c r="A22" s="42"/>
      <c r="B22" s="46" t="s">
        <v>34</v>
      </c>
      <c r="C22" s="208">
        <v>105133524</v>
      </c>
      <c r="D22" s="209">
        <v>105208779</v>
      </c>
      <c r="E22" s="209">
        <v>108822206</v>
      </c>
      <c r="F22" s="209">
        <v>110570619</v>
      </c>
      <c r="G22" s="209">
        <v>112103083</v>
      </c>
      <c r="H22" s="209">
        <v>128397710</v>
      </c>
      <c r="I22" s="44">
        <f t="shared" si="3"/>
        <v>5.286885181723453</v>
      </c>
      <c r="J22" s="44">
        <f t="shared" si="3"/>
        <v>5.230722035970472</v>
      </c>
      <c r="K22" s="44">
        <f t="shared" si="3"/>
        <v>5.297904180541148</v>
      </c>
      <c r="L22" s="44">
        <f t="shared" si="3"/>
        <v>5.342721390132586</v>
      </c>
      <c r="M22" s="44">
        <f t="shared" si="3"/>
        <v>5.379780245456862</v>
      </c>
      <c r="N22" s="44">
        <f t="shared" si="3"/>
        <v>6.311423817393701</v>
      </c>
      <c r="O22" s="134">
        <f t="shared" si="13"/>
        <v>0.07158040284086739</v>
      </c>
      <c r="P22" s="134">
        <f t="shared" si="13"/>
        <v>3.434529926442735</v>
      </c>
      <c r="Q22" s="134">
        <f t="shared" si="13"/>
        <v>1.6066693226196866</v>
      </c>
      <c r="R22" s="134">
        <f t="shared" si="13"/>
        <v>1.3859595015923714</v>
      </c>
      <c r="S22" s="134">
        <f t="shared" si="13"/>
        <v>14.535395962303731</v>
      </c>
      <c r="U22" s="161">
        <f t="shared" si="14"/>
        <v>5.286885181723453</v>
      </c>
      <c r="V22" s="161">
        <f t="shared" si="4"/>
        <v>5.230722035970472</v>
      </c>
      <c r="W22" s="161">
        <f t="shared" si="5"/>
        <v>5.297904180541148</v>
      </c>
      <c r="X22" s="161">
        <f t="shared" si="6"/>
        <v>5.342721390132586</v>
      </c>
      <c r="Y22" s="161">
        <f t="shared" si="7"/>
        <v>5.379780245456862</v>
      </c>
      <c r="Z22" s="161">
        <f t="shared" si="8"/>
        <v>6.311423817393701</v>
      </c>
      <c r="AA22" s="35" t="b">
        <f t="shared" si="9"/>
        <v>1</v>
      </c>
      <c r="AB22" s="35" t="b">
        <f t="shared" si="17"/>
        <v>1</v>
      </c>
      <c r="AC22" s="35" t="b">
        <f t="shared" si="18"/>
        <v>1</v>
      </c>
      <c r="AD22" s="35" t="b">
        <f t="shared" si="19"/>
        <v>1</v>
      </c>
      <c r="AE22" s="35" t="b">
        <f t="shared" si="20"/>
        <v>1</v>
      </c>
      <c r="AF22" s="35" t="b">
        <f t="shared" si="21"/>
        <v>1</v>
      </c>
      <c r="AG22" s="41">
        <f t="shared" si="15"/>
        <v>0.07158040284086739</v>
      </c>
      <c r="AH22" s="41">
        <f t="shared" si="15"/>
        <v>3.434529926442735</v>
      </c>
      <c r="AI22" s="41">
        <f t="shared" si="15"/>
        <v>1.6066693226196866</v>
      </c>
      <c r="AJ22" s="41">
        <f t="shared" si="15"/>
        <v>1.3859595015923714</v>
      </c>
      <c r="AK22" s="41">
        <f t="shared" si="15"/>
        <v>14.535395962303731</v>
      </c>
      <c r="AL22" s="35" t="b">
        <f t="shared" si="16"/>
        <v>1</v>
      </c>
      <c r="AM22" s="35" t="b">
        <f t="shared" si="16"/>
        <v>1</v>
      </c>
      <c r="AN22" s="35" t="b">
        <f t="shared" si="16"/>
        <v>1</v>
      </c>
      <c r="AO22" s="35" t="b">
        <f t="shared" si="16"/>
        <v>1</v>
      </c>
      <c r="AP22" s="35" t="b">
        <f t="shared" si="16"/>
        <v>1</v>
      </c>
    </row>
    <row r="23" spans="1:42" s="35" customFormat="1" ht="12" customHeight="1">
      <c r="A23" s="42"/>
      <c r="B23" s="46" t="s">
        <v>35</v>
      </c>
      <c r="C23" s="208">
        <v>102557249</v>
      </c>
      <c r="D23" s="209">
        <v>101393740</v>
      </c>
      <c r="E23" s="209">
        <v>102722142</v>
      </c>
      <c r="F23" s="209">
        <v>103267297</v>
      </c>
      <c r="G23" s="209">
        <v>103451132</v>
      </c>
      <c r="H23" s="209">
        <v>103623763</v>
      </c>
      <c r="I23" s="44">
        <f t="shared" si="3"/>
        <v>5.1573311669493975</v>
      </c>
      <c r="J23" s="44">
        <f t="shared" si="3"/>
        <v>5.041047668916114</v>
      </c>
      <c r="K23" s="44">
        <f t="shared" si="3"/>
        <v>5.000928445945504</v>
      </c>
      <c r="L23" s="44">
        <f t="shared" si="3"/>
        <v>4.989828234416184</v>
      </c>
      <c r="M23" s="44">
        <f t="shared" si="3"/>
        <v>4.964576721799437</v>
      </c>
      <c r="N23" s="44">
        <f t="shared" si="3"/>
        <v>5.093653818640225</v>
      </c>
      <c r="O23" s="134">
        <f t="shared" si="13"/>
        <v>-1.1344970846478146</v>
      </c>
      <c r="P23" s="134">
        <f t="shared" si="13"/>
        <v>1.310142026519586</v>
      </c>
      <c r="Q23" s="134">
        <f t="shared" si="13"/>
        <v>0.5307083647068029</v>
      </c>
      <c r="R23" s="134">
        <f t="shared" si="13"/>
        <v>0.17801860350813675</v>
      </c>
      <c r="S23" s="134">
        <f t="shared" si="13"/>
        <v>0.16687202610794052</v>
      </c>
      <c r="U23" s="161">
        <f t="shared" si="14"/>
        <v>5.1573311669493975</v>
      </c>
      <c r="V23" s="161">
        <f t="shared" si="4"/>
        <v>5.041047668916114</v>
      </c>
      <c r="W23" s="161">
        <f t="shared" si="5"/>
        <v>5.000928445945504</v>
      </c>
      <c r="X23" s="161">
        <f t="shared" si="6"/>
        <v>4.989828234416184</v>
      </c>
      <c r="Y23" s="161">
        <f t="shared" si="7"/>
        <v>4.964576721799437</v>
      </c>
      <c r="Z23" s="161">
        <f t="shared" si="8"/>
        <v>5.093653818640225</v>
      </c>
      <c r="AA23" s="35" t="b">
        <f t="shared" si="9"/>
        <v>1</v>
      </c>
      <c r="AB23" s="35" t="b">
        <f t="shared" si="17"/>
        <v>1</v>
      </c>
      <c r="AC23" s="35" t="b">
        <f t="shared" si="18"/>
        <v>1</v>
      </c>
      <c r="AD23" s="35" t="b">
        <f t="shared" si="19"/>
        <v>1</v>
      </c>
      <c r="AE23" s="35" t="b">
        <f t="shared" si="20"/>
        <v>1</v>
      </c>
      <c r="AF23" s="35" t="b">
        <f t="shared" si="21"/>
        <v>1</v>
      </c>
      <c r="AG23" s="41">
        <f t="shared" si="15"/>
        <v>-1.1344970846478146</v>
      </c>
      <c r="AH23" s="41">
        <f t="shared" si="15"/>
        <v>1.310142026519586</v>
      </c>
      <c r="AI23" s="41">
        <f t="shared" si="15"/>
        <v>0.5307083647068029</v>
      </c>
      <c r="AJ23" s="41">
        <f t="shared" si="15"/>
        <v>0.17801860350813675</v>
      </c>
      <c r="AK23" s="41">
        <f t="shared" si="15"/>
        <v>0.16687202610794052</v>
      </c>
      <c r="AL23" s="35" t="b">
        <f t="shared" si="16"/>
        <v>1</v>
      </c>
      <c r="AM23" s="35" t="b">
        <f t="shared" si="16"/>
        <v>1</v>
      </c>
      <c r="AN23" s="35" t="b">
        <f t="shared" si="16"/>
        <v>1</v>
      </c>
      <c r="AO23" s="35" t="b">
        <f t="shared" si="16"/>
        <v>1</v>
      </c>
      <c r="AP23" s="35" t="b">
        <f t="shared" si="16"/>
        <v>1</v>
      </c>
    </row>
    <row r="24" spans="1:42" s="35" customFormat="1" ht="12" customHeight="1">
      <c r="A24" s="42"/>
      <c r="B24" s="46" t="s">
        <v>36</v>
      </c>
      <c r="C24" s="208">
        <v>271468760</v>
      </c>
      <c r="D24" s="209">
        <v>281610200</v>
      </c>
      <c r="E24" s="209">
        <v>279985714</v>
      </c>
      <c r="F24" s="209">
        <v>285372010</v>
      </c>
      <c r="G24" s="209">
        <v>292359055</v>
      </c>
      <c r="H24" s="209">
        <v>292889112</v>
      </c>
      <c r="I24" s="44">
        <f t="shared" si="3"/>
        <v>13.651441613855164</v>
      </c>
      <c r="J24" s="44">
        <f t="shared" si="3"/>
        <v>14.000967340321017</v>
      </c>
      <c r="K24" s="44">
        <f t="shared" si="3"/>
        <v>13.630834543938564</v>
      </c>
      <c r="L24" s="44">
        <f t="shared" si="3"/>
        <v>13.789044103769829</v>
      </c>
      <c r="M24" s="44">
        <f t="shared" si="3"/>
        <v>14.030189238144647</v>
      </c>
      <c r="N24" s="44">
        <f t="shared" si="3"/>
        <v>14.39704273021763</v>
      </c>
      <c r="O24" s="134">
        <f t="shared" si="13"/>
        <v>3.7357668705599867</v>
      </c>
      <c r="P24" s="134">
        <f t="shared" si="13"/>
        <v>-0.5768562360312233</v>
      </c>
      <c r="Q24" s="134">
        <f t="shared" si="13"/>
        <v>1.9237752966210269</v>
      </c>
      <c r="R24" s="134">
        <f t="shared" si="13"/>
        <v>2.4483988461236965</v>
      </c>
      <c r="S24" s="134">
        <f t="shared" si="13"/>
        <v>0.1813034318365819</v>
      </c>
      <c r="U24" s="161">
        <f t="shared" si="14"/>
        <v>13.651441613855164</v>
      </c>
      <c r="V24" s="161">
        <f t="shared" si="4"/>
        <v>14.000967340321017</v>
      </c>
      <c r="W24" s="161">
        <f t="shared" si="5"/>
        <v>13.630834543938564</v>
      </c>
      <c r="X24" s="161">
        <f t="shared" si="6"/>
        <v>13.789044103769829</v>
      </c>
      <c r="Y24" s="161">
        <f t="shared" si="7"/>
        <v>14.030189238144647</v>
      </c>
      <c r="Z24" s="161">
        <f t="shared" si="8"/>
        <v>14.39704273021763</v>
      </c>
      <c r="AA24" s="35" t="b">
        <f t="shared" si="9"/>
        <v>1</v>
      </c>
      <c r="AB24" s="35" t="b">
        <f t="shared" si="17"/>
        <v>1</v>
      </c>
      <c r="AC24" s="35" t="b">
        <f t="shared" si="18"/>
        <v>1</v>
      </c>
      <c r="AD24" s="35" t="b">
        <f t="shared" si="19"/>
        <v>1</v>
      </c>
      <c r="AE24" s="35" t="b">
        <f t="shared" si="20"/>
        <v>1</v>
      </c>
      <c r="AF24" s="35" t="b">
        <f t="shared" si="21"/>
        <v>1</v>
      </c>
      <c r="AG24" s="41">
        <f t="shared" si="15"/>
        <v>3.7357668705599867</v>
      </c>
      <c r="AH24" s="41">
        <f t="shared" si="15"/>
        <v>-0.5768562360312233</v>
      </c>
      <c r="AI24" s="41">
        <f t="shared" si="15"/>
        <v>1.9237752966210269</v>
      </c>
      <c r="AJ24" s="41">
        <f t="shared" si="15"/>
        <v>2.4483988461236965</v>
      </c>
      <c r="AK24" s="41">
        <f t="shared" si="15"/>
        <v>0.1813034318365819</v>
      </c>
      <c r="AL24" s="35" t="b">
        <f t="shared" si="16"/>
        <v>1</v>
      </c>
      <c r="AM24" s="35" t="b">
        <f t="shared" si="16"/>
        <v>1</v>
      </c>
      <c r="AN24" s="35" t="b">
        <f t="shared" si="16"/>
        <v>1</v>
      </c>
      <c r="AO24" s="35" t="b">
        <f t="shared" si="16"/>
        <v>1</v>
      </c>
      <c r="AP24" s="35" t="b">
        <f t="shared" si="16"/>
        <v>1</v>
      </c>
    </row>
    <row r="25" spans="1:42" s="35" customFormat="1" ht="12" customHeight="1">
      <c r="A25" s="42"/>
      <c r="B25" s="46" t="s">
        <v>37</v>
      </c>
      <c r="C25" s="209">
        <v>90626778</v>
      </c>
      <c r="D25" s="209">
        <v>90438066</v>
      </c>
      <c r="E25" s="209">
        <v>92505564</v>
      </c>
      <c r="F25" s="209">
        <v>91075714</v>
      </c>
      <c r="G25" s="209">
        <v>91220039</v>
      </c>
      <c r="H25" s="209">
        <v>81596594</v>
      </c>
      <c r="I25" s="44">
        <f t="shared" si="3"/>
        <v>4.557379525065107</v>
      </c>
      <c r="J25" s="44">
        <f t="shared" si="3"/>
        <v>4.4963584713472615</v>
      </c>
      <c r="K25" s="44">
        <f t="shared" si="3"/>
        <v>4.503544196107518</v>
      </c>
      <c r="L25" s="44">
        <f t="shared" si="3"/>
        <v>4.400736558320233</v>
      </c>
      <c r="M25" s="44">
        <f t="shared" si="3"/>
        <v>4.377611664810365</v>
      </c>
      <c r="N25" s="44">
        <f t="shared" si="3"/>
        <v>4.010902428009066</v>
      </c>
      <c r="O25" s="134">
        <f t="shared" si="13"/>
        <v>-0.20822984570851677</v>
      </c>
      <c r="P25" s="134">
        <f t="shared" si="13"/>
        <v>2.2860926725257484</v>
      </c>
      <c r="Q25" s="134">
        <f t="shared" si="13"/>
        <v>-1.5456908083928875</v>
      </c>
      <c r="R25" s="134">
        <f t="shared" si="13"/>
        <v>0.15846705302798944</v>
      </c>
      <c r="S25" s="134">
        <f t="shared" si="13"/>
        <v>-10.549704983134243</v>
      </c>
      <c r="U25" s="161">
        <f t="shared" si="14"/>
        <v>4.557379525065107</v>
      </c>
      <c r="V25" s="161">
        <f t="shared" si="4"/>
        <v>4.4963584713472615</v>
      </c>
      <c r="W25" s="161">
        <f t="shared" si="5"/>
        <v>4.503544196107518</v>
      </c>
      <c r="X25" s="161">
        <f t="shared" si="6"/>
        <v>4.400736558320233</v>
      </c>
      <c r="Y25" s="161">
        <f t="shared" si="7"/>
        <v>4.377611664810365</v>
      </c>
      <c r="Z25" s="161">
        <f t="shared" si="8"/>
        <v>4.010902428009066</v>
      </c>
      <c r="AA25" s="35" t="b">
        <f t="shared" si="9"/>
        <v>1</v>
      </c>
      <c r="AB25" s="35" t="b">
        <f t="shared" si="17"/>
        <v>1</v>
      </c>
      <c r="AC25" s="35" t="b">
        <f t="shared" si="18"/>
        <v>1</v>
      </c>
      <c r="AD25" s="35" t="b">
        <f t="shared" si="19"/>
        <v>1</v>
      </c>
      <c r="AE25" s="35" t="b">
        <f t="shared" si="20"/>
        <v>1</v>
      </c>
      <c r="AF25" s="35" t="b">
        <f t="shared" si="21"/>
        <v>1</v>
      </c>
      <c r="AG25" s="41">
        <f t="shared" si="15"/>
        <v>-0.20822984570851677</v>
      </c>
      <c r="AH25" s="41">
        <f t="shared" si="15"/>
        <v>2.2860926725257484</v>
      </c>
      <c r="AI25" s="41">
        <f t="shared" si="15"/>
        <v>-1.5456908083928875</v>
      </c>
      <c r="AJ25" s="41">
        <f t="shared" si="15"/>
        <v>0.15846705302798944</v>
      </c>
      <c r="AK25" s="41">
        <f t="shared" si="15"/>
        <v>-10.549704983134243</v>
      </c>
      <c r="AL25" s="35" t="b">
        <f t="shared" si="16"/>
        <v>1</v>
      </c>
      <c r="AM25" s="35" t="b">
        <f t="shared" si="16"/>
        <v>1</v>
      </c>
      <c r="AN25" s="35" t="b">
        <f t="shared" si="16"/>
        <v>1</v>
      </c>
      <c r="AO25" s="35" t="b">
        <f t="shared" si="16"/>
        <v>1</v>
      </c>
      <c r="AP25" s="35" t="b">
        <f t="shared" si="16"/>
        <v>1</v>
      </c>
    </row>
    <row r="26" spans="1:42" s="35" customFormat="1" ht="12" customHeight="1">
      <c r="A26" s="288" t="s">
        <v>38</v>
      </c>
      <c r="B26" s="289"/>
      <c r="C26" s="210">
        <f aca="true" t="shared" si="22" ref="C26:H26">SUM(C5+C9+C13)</f>
        <v>1972808360</v>
      </c>
      <c r="D26" s="210">
        <f t="shared" si="22"/>
        <v>1997996757</v>
      </c>
      <c r="E26" s="210">
        <f t="shared" si="22"/>
        <v>2039909640</v>
      </c>
      <c r="F26" s="210">
        <f t="shared" si="22"/>
        <v>2053507694</v>
      </c>
      <c r="G26" s="210">
        <f t="shared" si="22"/>
        <v>2070024239</v>
      </c>
      <c r="H26" s="210">
        <f t="shared" si="22"/>
        <v>2020940501</v>
      </c>
      <c r="I26" s="47">
        <f t="shared" si="3"/>
        <v>99.2072831579787</v>
      </c>
      <c r="J26" s="47">
        <f t="shared" si="3"/>
        <v>99.33549047876926</v>
      </c>
      <c r="K26" s="47">
        <f t="shared" si="3"/>
        <v>99.31103408877954</v>
      </c>
      <c r="L26" s="47">
        <f t="shared" si="3"/>
        <v>99.22454609334909</v>
      </c>
      <c r="M26" s="47">
        <f t="shared" si="3"/>
        <v>99.33960075468285</v>
      </c>
      <c r="N26" s="47">
        <f t="shared" si="3"/>
        <v>99.33987149417976</v>
      </c>
      <c r="O26" s="134">
        <f t="shared" si="13"/>
        <v>1.2767787034316906</v>
      </c>
      <c r="P26" s="134">
        <f t="shared" si="13"/>
        <v>2.0977452967907895</v>
      </c>
      <c r="Q26" s="134">
        <f t="shared" si="13"/>
        <v>0.6666008010041072</v>
      </c>
      <c r="R26" s="134">
        <f t="shared" si="13"/>
        <v>0.8043088929376078</v>
      </c>
      <c r="S26" s="134">
        <f t="shared" si="13"/>
        <v>-2.371167306896448</v>
      </c>
      <c r="U26" s="161">
        <f t="shared" si="14"/>
        <v>99.2072831579787</v>
      </c>
      <c r="V26" s="161">
        <f t="shared" si="4"/>
        <v>99.33549047876926</v>
      </c>
      <c r="W26" s="161">
        <f t="shared" si="5"/>
        <v>99.31103408877954</v>
      </c>
      <c r="X26" s="161">
        <f t="shared" si="6"/>
        <v>99.22454609334909</v>
      </c>
      <c r="Y26" s="161">
        <f t="shared" si="7"/>
        <v>99.33960075468285</v>
      </c>
      <c r="Z26" s="161">
        <f t="shared" si="8"/>
        <v>99.33987149417976</v>
      </c>
      <c r="AA26" s="35" t="b">
        <f t="shared" si="9"/>
        <v>1</v>
      </c>
      <c r="AB26" s="35" t="b">
        <f t="shared" si="17"/>
        <v>1</v>
      </c>
      <c r="AC26" s="35" t="b">
        <f t="shared" si="18"/>
        <v>1</v>
      </c>
      <c r="AD26" s="35" t="b">
        <f t="shared" si="19"/>
        <v>1</v>
      </c>
      <c r="AE26" s="35" t="b">
        <f t="shared" si="20"/>
        <v>1</v>
      </c>
      <c r="AF26" s="35" t="b">
        <f t="shared" si="21"/>
        <v>1</v>
      </c>
      <c r="AG26" s="41">
        <f t="shared" si="15"/>
        <v>1.2767787034316906</v>
      </c>
      <c r="AH26" s="41">
        <f t="shared" si="15"/>
        <v>2.0977452967907895</v>
      </c>
      <c r="AI26" s="41">
        <f t="shared" si="15"/>
        <v>0.6666008010041072</v>
      </c>
      <c r="AJ26" s="41">
        <f t="shared" si="15"/>
        <v>0.8043088929376078</v>
      </c>
      <c r="AK26" s="41">
        <f t="shared" si="15"/>
        <v>-2.371167306896448</v>
      </c>
      <c r="AL26" s="35" t="b">
        <f t="shared" si="16"/>
        <v>1</v>
      </c>
      <c r="AM26" s="35" t="b">
        <f t="shared" si="16"/>
        <v>1</v>
      </c>
      <c r="AN26" s="35" t="b">
        <f t="shared" si="16"/>
        <v>1</v>
      </c>
      <c r="AO26" s="35" t="b">
        <f t="shared" si="16"/>
        <v>1</v>
      </c>
      <c r="AP26" s="35" t="b">
        <f t="shared" si="16"/>
        <v>1</v>
      </c>
    </row>
    <row r="27" spans="1:42" s="35" customFormat="1" ht="13.5" customHeight="1">
      <c r="A27" s="290" t="s">
        <v>39</v>
      </c>
      <c r="B27" s="291"/>
      <c r="C27" s="209">
        <v>34067117</v>
      </c>
      <c r="D27" s="209">
        <v>30104889</v>
      </c>
      <c r="E27" s="209">
        <v>33635904</v>
      </c>
      <c r="F27" s="209">
        <v>36289893</v>
      </c>
      <c r="G27" s="209">
        <v>36071793</v>
      </c>
      <c r="H27" s="209">
        <v>35925020</v>
      </c>
      <c r="I27" s="48">
        <f t="shared" si="3"/>
        <v>1.7131446678353437</v>
      </c>
      <c r="J27" s="48">
        <f t="shared" si="3"/>
        <v>1.4967411254030907</v>
      </c>
      <c r="K27" s="48">
        <f t="shared" si="3"/>
        <v>1.6375315569129405</v>
      </c>
      <c r="L27" s="48">
        <f t="shared" si="3"/>
        <v>1.7535109175496504</v>
      </c>
      <c r="M27" s="48">
        <f t="shared" si="3"/>
        <v>1.731070316769157</v>
      </c>
      <c r="N27" s="48">
        <f t="shared" si="3"/>
        <v>1.7659039781032317</v>
      </c>
      <c r="O27" s="135">
        <f t="shared" si="13"/>
        <v>-11.630652514564117</v>
      </c>
      <c r="P27" s="135">
        <f t="shared" si="13"/>
        <v>11.729041751324843</v>
      </c>
      <c r="Q27" s="135">
        <f t="shared" si="13"/>
        <v>7.890345388071032</v>
      </c>
      <c r="R27" s="135">
        <f t="shared" si="13"/>
        <v>-0.6009937808303816</v>
      </c>
      <c r="S27" s="135">
        <f t="shared" si="13"/>
        <v>-0.4068913347334855</v>
      </c>
      <c r="U27" s="161">
        <f t="shared" si="14"/>
        <v>1.7131446678353437</v>
      </c>
      <c r="V27" s="161">
        <f t="shared" si="4"/>
        <v>1.4967411254030907</v>
      </c>
      <c r="W27" s="161">
        <f t="shared" si="5"/>
        <v>1.6375315569129405</v>
      </c>
      <c r="X27" s="161">
        <f t="shared" si="6"/>
        <v>1.7535109175496504</v>
      </c>
      <c r="Y27" s="161">
        <f t="shared" si="7"/>
        <v>1.731070316769157</v>
      </c>
      <c r="Z27" s="161">
        <f t="shared" si="8"/>
        <v>1.7659039781032317</v>
      </c>
      <c r="AA27" s="35" t="b">
        <f t="shared" si="9"/>
        <v>1</v>
      </c>
      <c r="AB27" s="35" t="b">
        <f t="shared" si="17"/>
        <v>1</v>
      </c>
      <c r="AC27" s="35" t="b">
        <f t="shared" si="18"/>
        <v>1</v>
      </c>
      <c r="AD27" s="35" t="b">
        <f t="shared" si="19"/>
        <v>1</v>
      </c>
      <c r="AE27" s="35" t="b">
        <f t="shared" si="20"/>
        <v>1</v>
      </c>
      <c r="AF27" s="35" t="b">
        <f t="shared" si="21"/>
        <v>1</v>
      </c>
      <c r="AG27" s="41">
        <f t="shared" si="15"/>
        <v>-11.630652514564117</v>
      </c>
      <c r="AH27" s="41">
        <f t="shared" si="15"/>
        <v>11.729041751324843</v>
      </c>
      <c r="AI27" s="41">
        <f t="shared" si="15"/>
        <v>7.890345388071032</v>
      </c>
      <c r="AJ27" s="41">
        <f t="shared" si="15"/>
        <v>-0.6009937808303816</v>
      </c>
      <c r="AK27" s="41">
        <f t="shared" si="15"/>
        <v>-0.4068913347334855</v>
      </c>
      <c r="AL27" s="35" t="b">
        <f t="shared" si="16"/>
        <v>1</v>
      </c>
      <c r="AM27" s="35" t="b">
        <f t="shared" si="16"/>
        <v>1</v>
      </c>
      <c r="AN27" s="35" t="b">
        <f t="shared" si="16"/>
        <v>1</v>
      </c>
      <c r="AO27" s="35" t="b">
        <f t="shared" si="16"/>
        <v>1</v>
      </c>
      <c r="AP27" s="35" t="b">
        <f t="shared" si="16"/>
        <v>1</v>
      </c>
    </row>
    <row r="28" spans="1:42" ht="14.25">
      <c r="A28" s="292" t="s">
        <v>40</v>
      </c>
      <c r="B28" s="293"/>
      <c r="C28" s="209">
        <v>18303371</v>
      </c>
      <c r="D28" s="209">
        <v>16739194</v>
      </c>
      <c r="E28" s="209">
        <v>19484121</v>
      </c>
      <c r="F28" s="209">
        <v>20241439</v>
      </c>
      <c r="G28" s="209">
        <v>22310489</v>
      </c>
      <c r="H28" s="209">
        <v>22495564</v>
      </c>
      <c r="I28" s="47">
        <f t="shared" si="3"/>
        <v>0.9204278258140266</v>
      </c>
      <c r="J28" s="47">
        <f t="shared" si="3"/>
        <v>0.8322316041723543</v>
      </c>
      <c r="K28" s="47">
        <f t="shared" si="3"/>
        <v>0.9485656456924755</v>
      </c>
      <c r="L28" s="47">
        <f t="shared" si="3"/>
        <v>0.9780570108987446</v>
      </c>
      <c r="M28" s="47">
        <f t="shared" si="3"/>
        <v>1.0706710714520011</v>
      </c>
      <c r="N28" s="47">
        <f t="shared" si="3"/>
        <v>1.1057754722829893</v>
      </c>
      <c r="O28" s="136">
        <f t="shared" si="13"/>
        <v>-8.545841091239422</v>
      </c>
      <c r="P28" s="136">
        <f t="shared" si="13"/>
        <v>16.39820292422682</v>
      </c>
      <c r="Q28" s="136">
        <f t="shared" si="13"/>
        <v>3.8868471408076353</v>
      </c>
      <c r="R28" s="136">
        <f t="shared" si="13"/>
        <v>10.22185231000622</v>
      </c>
      <c r="S28" s="136">
        <f t="shared" si="13"/>
        <v>0.8295425528324367</v>
      </c>
      <c r="U28" s="161">
        <f t="shared" si="14"/>
        <v>0.9204278258140266</v>
      </c>
      <c r="V28" s="161">
        <f t="shared" si="4"/>
        <v>0.8322316041723543</v>
      </c>
      <c r="W28" s="161">
        <f t="shared" si="5"/>
        <v>0.9485656456924755</v>
      </c>
      <c r="X28" s="161">
        <f t="shared" si="6"/>
        <v>0.9780570108987446</v>
      </c>
      <c r="Y28" s="161">
        <f t="shared" si="7"/>
        <v>1.0706710714520011</v>
      </c>
      <c r="Z28" s="161">
        <f t="shared" si="8"/>
        <v>1.1057754722829893</v>
      </c>
      <c r="AA28" s="35" t="b">
        <f t="shared" si="9"/>
        <v>1</v>
      </c>
      <c r="AB28" s="35" t="b">
        <f t="shared" si="17"/>
        <v>1</v>
      </c>
      <c r="AC28" s="35" t="b">
        <f t="shared" si="18"/>
        <v>1</v>
      </c>
      <c r="AD28" s="35" t="b">
        <f t="shared" si="19"/>
        <v>1</v>
      </c>
      <c r="AE28" s="35" t="b">
        <f t="shared" si="20"/>
        <v>1</v>
      </c>
      <c r="AF28" s="35" t="b">
        <f t="shared" si="21"/>
        <v>1</v>
      </c>
      <c r="AG28" s="41">
        <f t="shared" si="15"/>
        <v>-8.545841091239422</v>
      </c>
      <c r="AH28" s="41">
        <f t="shared" si="15"/>
        <v>16.39820292422682</v>
      </c>
      <c r="AI28" s="41">
        <f t="shared" si="15"/>
        <v>3.8868471408076353</v>
      </c>
      <c r="AJ28" s="41">
        <f t="shared" si="15"/>
        <v>10.22185231000622</v>
      </c>
      <c r="AK28" s="41">
        <f t="shared" si="15"/>
        <v>0.8295425528324367</v>
      </c>
      <c r="AL28" s="35" t="b">
        <f t="shared" si="16"/>
        <v>1</v>
      </c>
      <c r="AM28" s="35" t="b">
        <f t="shared" si="16"/>
        <v>1</v>
      </c>
      <c r="AN28" s="35" t="b">
        <f t="shared" si="16"/>
        <v>1</v>
      </c>
      <c r="AO28" s="35" t="b">
        <f t="shared" si="16"/>
        <v>1</v>
      </c>
      <c r="AP28" s="35" t="b">
        <f t="shared" si="16"/>
        <v>1</v>
      </c>
    </row>
    <row r="29" spans="1:42" ht="14.25">
      <c r="A29" s="294" t="s">
        <v>41</v>
      </c>
      <c r="B29" s="295"/>
      <c r="C29" s="211">
        <v>1988572106</v>
      </c>
      <c r="D29" s="211">
        <v>2011362452</v>
      </c>
      <c r="E29" s="211">
        <v>2054061423</v>
      </c>
      <c r="F29" s="211">
        <v>2069556148</v>
      </c>
      <c r="G29" s="211">
        <v>2083785543</v>
      </c>
      <c r="H29" s="211">
        <v>2034369957</v>
      </c>
      <c r="I29" s="49">
        <f t="shared" si="3"/>
        <v>100</v>
      </c>
      <c r="J29" s="49">
        <f t="shared" si="3"/>
        <v>100</v>
      </c>
      <c r="K29" s="49">
        <f t="shared" si="3"/>
        <v>100</v>
      </c>
      <c r="L29" s="49">
        <f t="shared" si="3"/>
        <v>100</v>
      </c>
      <c r="M29" s="49">
        <f t="shared" si="3"/>
        <v>100</v>
      </c>
      <c r="N29" s="49">
        <f t="shared" si="3"/>
        <v>100</v>
      </c>
      <c r="O29" s="137">
        <f t="shared" si="13"/>
        <v>1.1460658595801503</v>
      </c>
      <c r="P29" s="137">
        <f t="shared" si="13"/>
        <v>2.1228879438184918</v>
      </c>
      <c r="Q29" s="137">
        <f t="shared" si="13"/>
        <v>0.7543457477220729</v>
      </c>
      <c r="R29" s="137">
        <f>IF(F29=0,IF(G29=0,0,100),(G29-F29)/ABS(F29)*100)</f>
        <v>0.6875578134833963</v>
      </c>
      <c r="S29" s="137">
        <f>IF(G29=0,IF(H29=0,0,100),(H29-G29)/ABS(G29)*100)</f>
        <v>-2.3714333831521355</v>
      </c>
      <c r="U29" s="161">
        <f t="shared" si="14"/>
        <v>100</v>
      </c>
      <c r="V29" s="161">
        <f t="shared" si="4"/>
        <v>100</v>
      </c>
      <c r="W29" s="161">
        <f t="shared" si="5"/>
        <v>100</v>
      </c>
      <c r="X29" s="161">
        <f t="shared" si="6"/>
        <v>100</v>
      </c>
      <c r="Y29" s="161">
        <f t="shared" si="7"/>
        <v>100</v>
      </c>
      <c r="Z29" s="161">
        <f t="shared" si="8"/>
        <v>100</v>
      </c>
      <c r="AA29" s="35" t="b">
        <f t="shared" si="9"/>
        <v>1</v>
      </c>
      <c r="AB29" s="35" t="b">
        <f t="shared" si="17"/>
        <v>1</v>
      </c>
      <c r="AC29" s="35" t="b">
        <f t="shared" si="18"/>
        <v>1</v>
      </c>
      <c r="AD29" s="35" t="b">
        <f t="shared" si="19"/>
        <v>1</v>
      </c>
      <c r="AE29" s="35" t="b">
        <f t="shared" si="20"/>
        <v>1</v>
      </c>
      <c r="AF29" s="35" t="b">
        <f t="shared" si="21"/>
        <v>1</v>
      </c>
      <c r="AG29" s="41">
        <f t="shared" si="15"/>
        <v>1.1460658595801503</v>
      </c>
      <c r="AH29" s="41">
        <f t="shared" si="15"/>
        <v>2.1228879438184918</v>
      </c>
      <c r="AI29" s="41">
        <f t="shared" si="15"/>
        <v>0.7543457477220729</v>
      </c>
      <c r="AJ29" s="41">
        <f t="shared" si="15"/>
        <v>0.6875578134833963</v>
      </c>
      <c r="AK29" s="41">
        <f t="shared" si="15"/>
        <v>-2.3714333831521355</v>
      </c>
      <c r="AL29" s="35" t="b">
        <f t="shared" si="16"/>
        <v>1</v>
      </c>
      <c r="AM29" s="35" t="b">
        <f t="shared" si="16"/>
        <v>1</v>
      </c>
      <c r="AN29" s="35" t="b">
        <f t="shared" si="16"/>
        <v>1</v>
      </c>
      <c r="AO29" s="35" t="b">
        <f t="shared" si="16"/>
        <v>1</v>
      </c>
      <c r="AP29" s="35" t="b">
        <f t="shared" si="16"/>
        <v>1</v>
      </c>
    </row>
    <row r="30" spans="15:19" ht="14.25">
      <c r="O30" s="138"/>
      <c r="P30" s="138"/>
      <c r="Q30" s="138"/>
      <c r="R30" s="138"/>
      <c r="S30" s="138"/>
    </row>
    <row r="31" spans="15:19" ht="14.25">
      <c r="O31" s="138"/>
      <c r="P31" s="138"/>
      <c r="Q31" s="138"/>
      <c r="R31" s="138"/>
      <c r="S31" s="138"/>
    </row>
    <row r="32" spans="15:19" ht="14.25">
      <c r="O32" s="138"/>
      <c r="P32" s="138"/>
      <c r="Q32" s="138"/>
      <c r="R32" s="138"/>
      <c r="S32" s="138"/>
    </row>
    <row r="33" spans="1:19" ht="18">
      <c r="A33" s="51" t="s">
        <v>42</v>
      </c>
      <c r="B33" s="52"/>
      <c r="O33" s="138"/>
      <c r="P33" s="138"/>
      <c r="Q33" s="138"/>
      <c r="R33" s="138"/>
      <c r="S33" s="138"/>
    </row>
    <row r="34" spans="1:19" ht="14.25">
      <c r="A34" s="53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139"/>
      <c r="P34" s="139"/>
      <c r="Q34" s="139"/>
      <c r="R34" s="140"/>
      <c r="S34" s="140"/>
    </row>
    <row r="35" spans="1:42" ht="13.5">
      <c r="A35" s="276" t="s">
        <v>43</v>
      </c>
      <c r="B35" s="277"/>
      <c r="C35" s="32"/>
      <c r="D35" s="280" t="s">
        <v>44</v>
      </c>
      <c r="E35" s="280"/>
      <c r="F35" s="280"/>
      <c r="G35" s="280"/>
      <c r="H35" s="33"/>
      <c r="I35" s="281" t="s">
        <v>15</v>
      </c>
      <c r="J35" s="280"/>
      <c r="K35" s="280"/>
      <c r="L35" s="280"/>
      <c r="M35" s="280"/>
      <c r="N35" s="282"/>
      <c r="O35" s="296" t="s">
        <v>45</v>
      </c>
      <c r="P35" s="297"/>
      <c r="Q35" s="297"/>
      <c r="R35" s="297"/>
      <c r="S35" s="297"/>
      <c r="U35" s="285" t="s">
        <v>15</v>
      </c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 t="s">
        <v>16</v>
      </c>
      <c r="AH35" s="285"/>
      <c r="AI35" s="285"/>
      <c r="AJ35" s="285"/>
      <c r="AK35" s="285"/>
      <c r="AL35" s="285"/>
      <c r="AM35" s="285"/>
      <c r="AN35" s="285"/>
      <c r="AO35" s="285"/>
      <c r="AP35" s="285"/>
    </row>
    <row r="36" spans="1:42" ht="13.5">
      <c r="A36" s="278"/>
      <c r="B36" s="279"/>
      <c r="C36" s="56">
        <f>C4</f>
        <v>27</v>
      </c>
      <c r="D36" s="56">
        <f aca="true" t="shared" si="23" ref="D36:S36">D4</f>
        <v>28</v>
      </c>
      <c r="E36" s="56">
        <f t="shared" si="23"/>
        <v>29</v>
      </c>
      <c r="F36" s="56">
        <f t="shared" si="23"/>
        <v>30</v>
      </c>
      <c r="G36" s="56" t="str">
        <f t="shared" si="23"/>
        <v>元</v>
      </c>
      <c r="H36" s="56">
        <f t="shared" si="23"/>
        <v>2</v>
      </c>
      <c r="I36" s="56">
        <f t="shared" si="23"/>
        <v>27</v>
      </c>
      <c r="J36" s="56">
        <f t="shared" si="23"/>
        <v>28</v>
      </c>
      <c r="K36" s="56">
        <f t="shared" si="23"/>
        <v>29</v>
      </c>
      <c r="L36" s="56">
        <f t="shared" si="23"/>
        <v>30</v>
      </c>
      <c r="M36" s="56" t="str">
        <f t="shared" si="23"/>
        <v>元</v>
      </c>
      <c r="N36" s="56">
        <f t="shared" si="23"/>
        <v>2</v>
      </c>
      <c r="O36" s="143">
        <f t="shared" si="23"/>
        <v>28</v>
      </c>
      <c r="P36" s="143">
        <f t="shared" si="23"/>
        <v>29</v>
      </c>
      <c r="Q36" s="143">
        <f t="shared" si="23"/>
        <v>30</v>
      </c>
      <c r="R36" s="143" t="str">
        <f t="shared" si="23"/>
        <v>元</v>
      </c>
      <c r="S36" s="143">
        <f t="shared" si="23"/>
        <v>2</v>
      </c>
      <c r="U36" s="36">
        <f aca="true" t="shared" si="24" ref="U36:Z36">I36</f>
        <v>27</v>
      </c>
      <c r="V36" s="36">
        <f t="shared" si="24"/>
        <v>28</v>
      </c>
      <c r="W36" s="36">
        <f t="shared" si="24"/>
        <v>29</v>
      </c>
      <c r="X36" s="36">
        <f t="shared" si="24"/>
        <v>30</v>
      </c>
      <c r="Y36" s="36" t="str">
        <f t="shared" si="24"/>
        <v>元</v>
      </c>
      <c r="Z36" s="36">
        <f t="shared" si="24"/>
        <v>2</v>
      </c>
      <c r="AA36" s="36">
        <f aca="true" t="shared" si="25" ref="AA36:AF36">U36</f>
        <v>27</v>
      </c>
      <c r="AB36" s="36">
        <f t="shared" si="25"/>
        <v>28</v>
      </c>
      <c r="AC36" s="36">
        <f t="shared" si="25"/>
        <v>29</v>
      </c>
      <c r="AD36" s="36">
        <f t="shared" si="25"/>
        <v>30</v>
      </c>
      <c r="AE36" s="36" t="str">
        <f t="shared" si="25"/>
        <v>元</v>
      </c>
      <c r="AF36" s="36">
        <f t="shared" si="25"/>
        <v>2</v>
      </c>
      <c r="AG36" s="36">
        <f>O36</f>
        <v>28</v>
      </c>
      <c r="AH36" s="36">
        <f>P36</f>
        <v>29</v>
      </c>
      <c r="AI36" s="36">
        <f>Q36</f>
        <v>30</v>
      </c>
      <c r="AJ36" s="36" t="str">
        <f>R36</f>
        <v>元</v>
      </c>
      <c r="AK36" s="36">
        <f>S36</f>
        <v>2</v>
      </c>
      <c r="AL36" s="36">
        <f>AG36</f>
        <v>28</v>
      </c>
      <c r="AM36" s="36">
        <f>AH36</f>
        <v>29</v>
      </c>
      <c r="AN36" s="36">
        <f>AI36</f>
        <v>30</v>
      </c>
      <c r="AO36" s="36" t="str">
        <f>AJ36</f>
        <v>元</v>
      </c>
      <c r="AP36" s="36">
        <f>AK36</f>
        <v>2</v>
      </c>
    </row>
    <row r="37" spans="1:42" ht="13.5">
      <c r="A37" s="304" t="s">
        <v>46</v>
      </c>
      <c r="B37" s="57" t="s">
        <v>47</v>
      </c>
      <c r="C37" s="58">
        <f aca="true" t="shared" si="26" ref="C37:H37">C5/100000</f>
        <v>71.62676</v>
      </c>
      <c r="D37" s="58">
        <f t="shared" si="26"/>
        <v>80.95239</v>
      </c>
      <c r="E37" s="58">
        <f t="shared" si="26"/>
        <v>89.74647</v>
      </c>
      <c r="F37" s="58">
        <f t="shared" si="26"/>
        <v>81.94509</v>
      </c>
      <c r="G37" s="58">
        <f t="shared" si="26"/>
        <v>77.10124</v>
      </c>
      <c r="H37" s="58">
        <f t="shared" si="26"/>
        <v>71.8616</v>
      </c>
      <c r="I37" s="144">
        <f aca="true" t="shared" si="27" ref="I37:N43">IF(C$43=0,0,C37/C$43*100)</f>
        <v>0.36019191752657526</v>
      </c>
      <c r="J37" s="144">
        <f t="shared" si="27"/>
        <v>0.4024753963141</v>
      </c>
      <c r="K37" s="144">
        <f t="shared" si="27"/>
        <v>0.4369220364838136</v>
      </c>
      <c r="L37" s="144">
        <f t="shared" si="27"/>
        <v>0.39595490114723864</v>
      </c>
      <c r="M37" s="144">
        <f t="shared" si="27"/>
        <v>0.37000563833933847</v>
      </c>
      <c r="N37" s="144">
        <f t="shared" si="27"/>
        <v>0.3532376191102</v>
      </c>
      <c r="O37" s="134">
        <f aca="true" t="shared" si="28" ref="O37:S43">IF(C37=0,IF(D37=0,0,100),(D37-C37)/ABS(C37)*100)</f>
        <v>13.019756861820902</v>
      </c>
      <c r="P37" s="134">
        <f t="shared" si="28"/>
        <v>10.863274079987026</v>
      </c>
      <c r="Q37" s="134">
        <f t="shared" si="28"/>
        <v>-8.69268730012446</v>
      </c>
      <c r="R37" s="134">
        <f t="shared" si="28"/>
        <v>-5.91109241566516</v>
      </c>
      <c r="S37" s="134">
        <f t="shared" si="28"/>
        <v>-6.795792129932032</v>
      </c>
      <c r="U37" s="41">
        <f>C37/C$43*100</f>
        <v>0.36019191752657526</v>
      </c>
      <c r="V37" s="41">
        <f aca="true" t="shared" si="29" ref="V37:Z43">D37/D$43*100</f>
        <v>0.4024753963141</v>
      </c>
      <c r="W37" s="41">
        <f t="shared" si="29"/>
        <v>0.4369220364838136</v>
      </c>
      <c r="X37" s="41">
        <f t="shared" si="29"/>
        <v>0.39595490114723864</v>
      </c>
      <c r="Y37" s="41">
        <f t="shared" si="29"/>
        <v>0.37000563833933847</v>
      </c>
      <c r="Z37" s="41">
        <f t="shared" si="29"/>
        <v>0.3532376191102</v>
      </c>
      <c r="AA37" s="35" t="b">
        <f>U37=I37</f>
        <v>1</v>
      </c>
      <c r="AB37" s="35" t="b">
        <f aca="true" t="shared" si="30" ref="AB37:AF43">V37=J37</f>
        <v>1</v>
      </c>
      <c r="AC37" s="35" t="b">
        <f t="shared" si="30"/>
        <v>1</v>
      </c>
      <c r="AD37" s="35" t="b">
        <f t="shared" si="30"/>
        <v>1</v>
      </c>
      <c r="AE37" s="35" t="b">
        <f t="shared" si="30"/>
        <v>1</v>
      </c>
      <c r="AF37" s="35" t="b">
        <f t="shared" si="30"/>
        <v>1</v>
      </c>
      <c r="AG37" s="41">
        <f aca="true" t="shared" si="31" ref="AG37:AG43">(D37-C37)/C37*100</f>
        <v>13.019756861820902</v>
      </c>
      <c r="AH37" s="41">
        <f aca="true" t="shared" si="32" ref="AH37:AK42">(E37-D37)/D37*100</f>
        <v>10.863274079987026</v>
      </c>
      <c r="AI37" s="41">
        <f t="shared" si="32"/>
        <v>-8.69268730012446</v>
      </c>
      <c r="AJ37" s="41">
        <f t="shared" si="32"/>
        <v>-5.91109241566516</v>
      </c>
      <c r="AK37" s="41">
        <f t="shared" si="32"/>
        <v>-6.795792129932032</v>
      </c>
      <c r="AL37" s="35" t="b">
        <f aca="true" t="shared" si="33" ref="AL37:AP43">AG37=O37</f>
        <v>1</v>
      </c>
      <c r="AM37" s="35" t="b">
        <f t="shared" si="33"/>
        <v>1</v>
      </c>
      <c r="AN37" s="35" t="b">
        <f t="shared" si="33"/>
        <v>1</v>
      </c>
      <c r="AO37" s="35" t="b">
        <f t="shared" si="33"/>
        <v>1</v>
      </c>
      <c r="AP37" s="35" t="b">
        <f t="shared" si="33"/>
        <v>1</v>
      </c>
    </row>
    <row r="38" spans="1:42" ht="13.5">
      <c r="A38" s="305"/>
      <c r="B38" s="60" t="s">
        <v>48</v>
      </c>
      <c r="C38" s="58">
        <f aca="true" t="shared" si="34" ref="C38:H38">C9/100000</f>
        <v>2249.29379</v>
      </c>
      <c r="D38" s="58">
        <f t="shared" si="34"/>
        <v>2411.90085</v>
      </c>
      <c r="E38" s="58">
        <f t="shared" si="34"/>
        <v>2503.99089</v>
      </c>
      <c r="F38" s="58">
        <f t="shared" si="34"/>
        <v>2447.93354</v>
      </c>
      <c r="G38" s="58">
        <f t="shared" si="34"/>
        <v>2515.8233</v>
      </c>
      <c r="H38" s="58">
        <f t="shared" si="34"/>
        <v>2691.32389</v>
      </c>
      <c r="I38" s="59">
        <f t="shared" si="27"/>
        <v>11.31109997577327</v>
      </c>
      <c r="J38" s="59">
        <f t="shared" si="27"/>
        <v>11.991378518584376</v>
      </c>
      <c r="K38" s="59">
        <f t="shared" si="27"/>
        <v>12.19043823111613</v>
      </c>
      <c r="L38" s="59">
        <f t="shared" si="27"/>
        <v>11.828302133119994</v>
      </c>
      <c r="M38" s="59">
        <f t="shared" si="27"/>
        <v>12.073331195003881</v>
      </c>
      <c r="N38" s="59">
        <f t="shared" si="27"/>
        <v>13.229274649576434</v>
      </c>
      <c r="O38" s="134">
        <f t="shared" si="28"/>
        <v>7.229249497016564</v>
      </c>
      <c r="P38" s="134">
        <f t="shared" si="28"/>
        <v>3.8181519775159933</v>
      </c>
      <c r="Q38" s="134">
        <f t="shared" si="28"/>
        <v>-2.238720205567523</v>
      </c>
      <c r="R38" s="134">
        <f t="shared" si="28"/>
        <v>2.77334980262577</v>
      </c>
      <c r="S38" s="134">
        <f t="shared" si="28"/>
        <v>6.975871079658102</v>
      </c>
      <c r="U38" s="41">
        <f aca="true" t="shared" si="35" ref="U38:U43">C38/C$43*100</f>
        <v>11.31109997577327</v>
      </c>
      <c r="V38" s="41">
        <f t="shared" si="29"/>
        <v>11.991378518584376</v>
      </c>
      <c r="W38" s="41">
        <f t="shared" si="29"/>
        <v>12.19043823111613</v>
      </c>
      <c r="X38" s="41">
        <f t="shared" si="29"/>
        <v>11.828302133119994</v>
      </c>
      <c r="Y38" s="41">
        <f t="shared" si="29"/>
        <v>12.073331195003881</v>
      </c>
      <c r="Z38" s="41">
        <f t="shared" si="29"/>
        <v>13.229274649576434</v>
      </c>
      <c r="AA38" s="35" t="b">
        <f aca="true" t="shared" si="36" ref="AA38:AA43">U38=I38</f>
        <v>1</v>
      </c>
      <c r="AB38" s="35" t="b">
        <f t="shared" si="30"/>
        <v>1</v>
      </c>
      <c r="AC38" s="35" t="b">
        <f t="shared" si="30"/>
        <v>1</v>
      </c>
      <c r="AD38" s="35" t="b">
        <f t="shared" si="30"/>
        <v>1</v>
      </c>
      <c r="AE38" s="35" t="b">
        <f t="shared" si="30"/>
        <v>1</v>
      </c>
      <c r="AF38" s="35" t="b">
        <f t="shared" si="30"/>
        <v>1</v>
      </c>
      <c r="AG38" s="41">
        <f t="shared" si="31"/>
        <v>7.229249497016564</v>
      </c>
      <c r="AH38" s="41">
        <f t="shared" si="32"/>
        <v>3.8181519775159933</v>
      </c>
      <c r="AI38" s="41">
        <f t="shared" si="32"/>
        <v>-2.238720205567523</v>
      </c>
      <c r="AJ38" s="41">
        <f t="shared" si="32"/>
        <v>2.77334980262577</v>
      </c>
      <c r="AK38" s="41">
        <f t="shared" si="32"/>
        <v>6.975871079658102</v>
      </c>
      <c r="AL38" s="35" t="b">
        <f t="shared" si="33"/>
        <v>1</v>
      </c>
      <c r="AM38" s="35" t="b">
        <f t="shared" si="33"/>
        <v>1</v>
      </c>
      <c r="AN38" s="35" t="b">
        <f t="shared" si="33"/>
        <v>1</v>
      </c>
      <c r="AO38" s="35" t="b">
        <f t="shared" si="33"/>
        <v>1</v>
      </c>
      <c r="AP38" s="35" t="b">
        <f t="shared" si="33"/>
        <v>1</v>
      </c>
    </row>
    <row r="39" spans="1:42" ht="13.5">
      <c r="A39" s="305"/>
      <c r="B39" s="60" t="s">
        <v>49</v>
      </c>
      <c r="C39" s="58">
        <f aca="true" t="shared" si="37" ref="C39:H39">C13/100000</f>
        <v>17407.16305</v>
      </c>
      <c r="D39" s="58">
        <f t="shared" si="37"/>
        <v>17487.11433</v>
      </c>
      <c r="E39" s="58">
        <f t="shared" si="37"/>
        <v>17805.35904</v>
      </c>
      <c r="F39" s="58">
        <f t="shared" si="37"/>
        <v>18005.19831</v>
      </c>
      <c r="G39" s="58">
        <f t="shared" si="37"/>
        <v>18107.31785</v>
      </c>
      <c r="H39" s="58">
        <f t="shared" si="37"/>
        <v>17446.21952</v>
      </c>
      <c r="I39" s="59">
        <f t="shared" si="27"/>
        <v>87.53599126467884</v>
      </c>
      <c r="J39" s="59">
        <f t="shared" si="27"/>
        <v>86.94163656387079</v>
      </c>
      <c r="K39" s="59">
        <f t="shared" si="27"/>
        <v>86.6836738211796</v>
      </c>
      <c r="L39" s="59">
        <f t="shared" si="27"/>
        <v>87.00028905908187</v>
      </c>
      <c r="M39" s="59">
        <f t="shared" si="27"/>
        <v>86.89626392133962</v>
      </c>
      <c r="N39" s="59">
        <f t="shared" si="27"/>
        <v>85.75735922549312</v>
      </c>
      <c r="O39" s="134">
        <f t="shared" si="28"/>
        <v>0.45930103469675454</v>
      </c>
      <c r="P39" s="134">
        <f t="shared" si="28"/>
        <v>1.8198812222210652</v>
      </c>
      <c r="Q39" s="134">
        <f t="shared" si="28"/>
        <v>1.1223546211624182</v>
      </c>
      <c r="R39" s="134">
        <f t="shared" si="28"/>
        <v>0.5671669827889815</v>
      </c>
      <c r="S39" s="134">
        <f t="shared" si="28"/>
        <v>-3.6510008576449695</v>
      </c>
      <c r="U39" s="41">
        <f t="shared" si="35"/>
        <v>87.53599126467884</v>
      </c>
      <c r="V39" s="41">
        <f t="shared" si="29"/>
        <v>86.94163656387079</v>
      </c>
      <c r="W39" s="41">
        <f t="shared" si="29"/>
        <v>86.6836738211796</v>
      </c>
      <c r="X39" s="41">
        <f t="shared" si="29"/>
        <v>87.00028905908187</v>
      </c>
      <c r="Y39" s="41">
        <f t="shared" si="29"/>
        <v>86.89626392133962</v>
      </c>
      <c r="Z39" s="41">
        <f t="shared" si="29"/>
        <v>85.75735922549312</v>
      </c>
      <c r="AA39" s="35" t="b">
        <f t="shared" si="36"/>
        <v>1</v>
      </c>
      <c r="AB39" s="35" t="b">
        <f t="shared" si="30"/>
        <v>1</v>
      </c>
      <c r="AC39" s="35" t="b">
        <f t="shared" si="30"/>
        <v>1</v>
      </c>
      <c r="AD39" s="35" t="b">
        <f t="shared" si="30"/>
        <v>1</v>
      </c>
      <c r="AE39" s="35" t="b">
        <f t="shared" si="30"/>
        <v>1</v>
      </c>
      <c r="AF39" s="35" t="b">
        <f t="shared" si="30"/>
        <v>1</v>
      </c>
      <c r="AG39" s="41">
        <f t="shared" si="31"/>
        <v>0.45930103469675454</v>
      </c>
      <c r="AH39" s="41">
        <f t="shared" si="32"/>
        <v>1.8198812222210652</v>
      </c>
      <c r="AI39" s="41">
        <f t="shared" si="32"/>
        <v>1.1223546211624182</v>
      </c>
      <c r="AJ39" s="41">
        <f t="shared" si="32"/>
        <v>0.5671669827889815</v>
      </c>
      <c r="AK39" s="41">
        <f t="shared" si="32"/>
        <v>-3.6510008576449695</v>
      </c>
      <c r="AL39" s="35" t="b">
        <f t="shared" si="33"/>
        <v>1</v>
      </c>
      <c r="AM39" s="35" t="b">
        <f t="shared" si="33"/>
        <v>1</v>
      </c>
      <c r="AN39" s="35" t="b">
        <f t="shared" si="33"/>
        <v>1</v>
      </c>
      <c r="AO39" s="35" t="b">
        <f t="shared" si="33"/>
        <v>1</v>
      </c>
      <c r="AP39" s="35" t="b">
        <f t="shared" si="33"/>
        <v>1</v>
      </c>
    </row>
    <row r="40" spans="1:42" ht="13.5">
      <c r="A40" s="305"/>
      <c r="B40" s="60" t="s">
        <v>50</v>
      </c>
      <c r="C40" s="58">
        <f aca="true" t="shared" si="38" ref="C40:H43">C26/100000</f>
        <v>19728.0836</v>
      </c>
      <c r="D40" s="58">
        <f t="shared" si="38"/>
        <v>19979.96757</v>
      </c>
      <c r="E40" s="58">
        <f t="shared" si="38"/>
        <v>20399.0964</v>
      </c>
      <c r="F40" s="58">
        <f t="shared" si="38"/>
        <v>20535.07694</v>
      </c>
      <c r="G40" s="58">
        <f>G26/100000</f>
        <v>20700.24239</v>
      </c>
      <c r="H40" s="58">
        <f t="shared" si="38"/>
        <v>20209.40501</v>
      </c>
      <c r="I40" s="59">
        <f t="shared" si="27"/>
        <v>99.2072831579787</v>
      </c>
      <c r="J40" s="59">
        <f t="shared" si="27"/>
        <v>99.33549047876926</v>
      </c>
      <c r="K40" s="59">
        <f t="shared" si="27"/>
        <v>99.31103408877952</v>
      </c>
      <c r="L40" s="59">
        <f t="shared" si="27"/>
        <v>99.22454609334909</v>
      </c>
      <c r="M40" s="59">
        <f t="shared" si="27"/>
        <v>99.33960075468285</v>
      </c>
      <c r="N40" s="59">
        <f t="shared" si="27"/>
        <v>99.33987149417975</v>
      </c>
      <c r="O40" s="134">
        <f t="shared" si="28"/>
        <v>1.2767787034316853</v>
      </c>
      <c r="P40" s="134">
        <f t="shared" si="28"/>
        <v>2.0977452967907784</v>
      </c>
      <c r="Q40" s="134">
        <f t="shared" si="28"/>
        <v>0.6666008010041096</v>
      </c>
      <c r="R40" s="134">
        <f t="shared" si="28"/>
        <v>0.8043088929376099</v>
      </c>
      <c r="S40" s="134">
        <f t="shared" si="28"/>
        <v>-2.3711673068964525</v>
      </c>
      <c r="U40" s="41">
        <f t="shared" si="35"/>
        <v>99.2072831579787</v>
      </c>
      <c r="V40" s="41">
        <f t="shared" si="29"/>
        <v>99.33549047876926</v>
      </c>
      <c r="W40" s="41">
        <f t="shared" si="29"/>
        <v>99.31103408877952</v>
      </c>
      <c r="X40" s="41">
        <f t="shared" si="29"/>
        <v>99.22454609334909</v>
      </c>
      <c r="Y40" s="41">
        <f t="shared" si="29"/>
        <v>99.33960075468285</v>
      </c>
      <c r="Z40" s="41">
        <f t="shared" si="29"/>
        <v>99.33987149417975</v>
      </c>
      <c r="AA40" s="35" t="b">
        <f t="shared" si="36"/>
        <v>1</v>
      </c>
      <c r="AB40" s="35" t="b">
        <f t="shared" si="30"/>
        <v>1</v>
      </c>
      <c r="AC40" s="35" t="b">
        <f t="shared" si="30"/>
        <v>1</v>
      </c>
      <c r="AD40" s="35" t="b">
        <f t="shared" si="30"/>
        <v>1</v>
      </c>
      <c r="AE40" s="35" t="b">
        <f t="shared" si="30"/>
        <v>1</v>
      </c>
      <c r="AF40" s="35" t="b">
        <f t="shared" si="30"/>
        <v>1</v>
      </c>
      <c r="AG40" s="41">
        <f t="shared" si="31"/>
        <v>1.2767787034316853</v>
      </c>
      <c r="AH40" s="41">
        <f t="shared" si="32"/>
        <v>2.0977452967907784</v>
      </c>
      <c r="AI40" s="41">
        <f t="shared" si="32"/>
        <v>0.6666008010041096</v>
      </c>
      <c r="AJ40" s="41">
        <f t="shared" si="32"/>
        <v>0.8043088929376099</v>
      </c>
      <c r="AK40" s="41">
        <f t="shared" si="32"/>
        <v>-2.3711673068964525</v>
      </c>
      <c r="AL40" s="35" t="b">
        <f t="shared" si="33"/>
        <v>1</v>
      </c>
      <c r="AM40" s="35" t="b">
        <f t="shared" si="33"/>
        <v>1</v>
      </c>
      <c r="AN40" s="35" t="b">
        <f t="shared" si="33"/>
        <v>1</v>
      </c>
      <c r="AO40" s="35" t="b">
        <f t="shared" si="33"/>
        <v>1</v>
      </c>
      <c r="AP40" s="35" t="b">
        <f t="shared" si="33"/>
        <v>1</v>
      </c>
    </row>
    <row r="41" spans="1:42" ht="13.5">
      <c r="A41" s="305"/>
      <c r="B41" s="61" t="s">
        <v>51</v>
      </c>
      <c r="C41" s="58">
        <f t="shared" si="38"/>
        <v>340.67117</v>
      </c>
      <c r="D41" s="58">
        <f t="shared" si="38"/>
        <v>301.04889</v>
      </c>
      <c r="E41" s="58">
        <f t="shared" si="38"/>
        <v>336.35904</v>
      </c>
      <c r="F41" s="58">
        <f t="shared" si="38"/>
        <v>362.89893</v>
      </c>
      <c r="G41" s="58">
        <f t="shared" si="38"/>
        <v>360.71793</v>
      </c>
      <c r="H41" s="58">
        <f t="shared" si="38"/>
        <v>359.2502</v>
      </c>
      <c r="I41" s="59">
        <f t="shared" si="27"/>
        <v>1.7131446678353437</v>
      </c>
      <c r="J41" s="59">
        <f t="shared" si="27"/>
        <v>1.4967411254030905</v>
      </c>
      <c r="K41" s="59">
        <f t="shared" si="27"/>
        <v>1.6375315569129405</v>
      </c>
      <c r="L41" s="59">
        <f t="shared" si="27"/>
        <v>1.7535109175496504</v>
      </c>
      <c r="M41" s="59">
        <f t="shared" si="27"/>
        <v>1.7310703167691572</v>
      </c>
      <c r="N41" s="59">
        <f t="shared" si="27"/>
        <v>1.7659039781032313</v>
      </c>
      <c r="O41" s="134">
        <f t="shared" si="28"/>
        <v>-11.630652514564131</v>
      </c>
      <c r="P41" s="134">
        <f t="shared" si="28"/>
        <v>11.72904175132485</v>
      </c>
      <c r="Q41" s="134">
        <f t="shared" si="28"/>
        <v>7.890345388071037</v>
      </c>
      <c r="R41" s="134">
        <f t="shared" si="28"/>
        <v>-0.6009937808303769</v>
      </c>
      <c r="S41" s="134">
        <f t="shared" si="28"/>
        <v>-0.40689133473349026</v>
      </c>
      <c r="U41" s="41">
        <f t="shared" si="35"/>
        <v>1.7131446678353437</v>
      </c>
      <c r="V41" s="41">
        <f t="shared" si="29"/>
        <v>1.4967411254030905</v>
      </c>
      <c r="W41" s="41">
        <f t="shared" si="29"/>
        <v>1.6375315569129405</v>
      </c>
      <c r="X41" s="41">
        <f t="shared" si="29"/>
        <v>1.7535109175496504</v>
      </c>
      <c r="Y41" s="41">
        <f t="shared" si="29"/>
        <v>1.7310703167691572</v>
      </c>
      <c r="Z41" s="41">
        <f t="shared" si="29"/>
        <v>1.7659039781032313</v>
      </c>
      <c r="AA41" s="35" t="b">
        <f t="shared" si="36"/>
        <v>1</v>
      </c>
      <c r="AB41" s="35" t="b">
        <f t="shared" si="30"/>
        <v>1</v>
      </c>
      <c r="AC41" s="35" t="b">
        <f t="shared" si="30"/>
        <v>1</v>
      </c>
      <c r="AD41" s="35" t="b">
        <f t="shared" si="30"/>
        <v>1</v>
      </c>
      <c r="AE41" s="35" t="b">
        <f t="shared" si="30"/>
        <v>1</v>
      </c>
      <c r="AF41" s="35" t="b">
        <f t="shared" si="30"/>
        <v>1</v>
      </c>
      <c r="AG41" s="41">
        <f t="shared" si="31"/>
        <v>-11.630652514564131</v>
      </c>
      <c r="AH41" s="41">
        <f t="shared" si="32"/>
        <v>11.72904175132485</v>
      </c>
      <c r="AI41" s="41">
        <f t="shared" si="32"/>
        <v>7.890345388071037</v>
      </c>
      <c r="AJ41" s="41">
        <f t="shared" si="32"/>
        <v>-0.6009937808303769</v>
      </c>
      <c r="AK41" s="41">
        <f t="shared" si="32"/>
        <v>-0.40689133473349026</v>
      </c>
      <c r="AL41" s="35" t="b">
        <f t="shared" si="33"/>
        <v>1</v>
      </c>
      <c r="AM41" s="35" t="b">
        <f t="shared" si="33"/>
        <v>1</v>
      </c>
      <c r="AN41" s="35" t="b">
        <f t="shared" si="33"/>
        <v>1</v>
      </c>
      <c r="AO41" s="35" t="b">
        <f t="shared" si="33"/>
        <v>1</v>
      </c>
      <c r="AP41" s="35" t="b">
        <f t="shared" si="33"/>
        <v>1</v>
      </c>
    </row>
    <row r="42" spans="1:42" ht="13.5">
      <c r="A42" s="305"/>
      <c r="B42" s="62" t="s">
        <v>147</v>
      </c>
      <c r="C42" s="58">
        <f t="shared" si="38"/>
        <v>183.03371</v>
      </c>
      <c r="D42" s="58">
        <f t="shared" si="38"/>
        <v>167.39194</v>
      </c>
      <c r="E42" s="58">
        <f t="shared" si="38"/>
        <v>194.84121</v>
      </c>
      <c r="F42" s="58">
        <f t="shared" si="38"/>
        <v>202.41439</v>
      </c>
      <c r="G42" s="58">
        <f t="shared" si="38"/>
        <v>223.10489</v>
      </c>
      <c r="H42" s="58">
        <f t="shared" si="38"/>
        <v>224.95564</v>
      </c>
      <c r="I42" s="59">
        <f t="shared" si="27"/>
        <v>0.9204278258140266</v>
      </c>
      <c r="J42" s="59">
        <f t="shared" si="27"/>
        <v>0.8322316041723543</v>
      </c>
      <c r="K42" s="59">
        <f t="shared" si="27"/>
        <v>0.9485656456924755</v>
      </c>
      <c r="L42" s="59">
        <f t="shared" si="27"/>
        <v>0.9780570108987446</v>
      </c>
      <c r="M42" s="59">
        <f t="shared" si="27"/>
        <v>1.0706710714520011</v>
      </c>
      <c r="N42" s="59">
        <f t="shared" si="27"/>
        <v>1.1057754722829893</v>
      </c>
      <c r="O42" s="134">
        <f t="shared" si="28"/>
        <v>-8.545841091239428</v>
      </c>
      <c r="P42" s="134">
        <f t="shared" si="28"/>
        <v>16.39820292422681</v>
      </c>
      <c r="Q42" s="134">
        <f t="shared" si="28"/>
        <v>3.8868471408076393</v>
      </c>
      <c r="R42" s="134">
        <f t="shared" si="28"/>
        <v>10.221852310006227</v>
      </c>
      <c r="S42" s="134">
        <f t="shared" si="28"/>
        <v>0.8295425528324263</v>
      </c>
      <c r="U42" s="41">
        <f t="shared" si="35"/>
        <v>0.9204278258140266</v>
      </c>
      <c r="V42" s="41">
        <f t="shared" si="29"/>
        <v>0.8322316041723543</v>
      </c>
      <c r="W42" s="41">
        <f t="shared" si="29"/>
        <v>0.9485656456924755</v>
      </c>
      <c r="X42" s="41">
        <f t="shared" si="29"/>
        <v>0.9780570108987446</v>
      </c>
      <c r="Y42" s="41">
        <f t="shared" si="29"/>
        <v>1.0706710714520011</v>
      </c>
      <c r="Z42" s="41">
        <f t="shared" si="29"/>
        <v>1.1057754722829893</v>
      </c>
      <c r="AA42" s="35" t="b">
        <f t="shared" si="36"/>
        <v>1</v>
      </c>
      <c r="AB42" s="35" t="b">
        <f t="shared" si="30"/>
        <v>1</v>
      </c>
      <c r="AC42" s="35" t="b">
        <f t="shared" si="30"/>
        <v>1</v>
      </c>
      <c r="AD42" s="35" t="b">
        <f t="shared" si="30"/>
        <v>1</v>
      </c>
      <c r="AE42" s="35" t="b">
        <f t="shared" si="30"/>
        <v>1</v>
      </c>
      <c r="AF42" s="35" t="b">
        <f t="shared" si="30"/>
        <v>1</v>
      </c>
      <c r="AG42" s="41">
        <f t="shared" si="31"/>
        <v>-8.545841091239428</v>
      </c>
      <c r="AH42" s="41">
        <f t="shared" si="32"/>
        <v>16.39820292422681</v>
      </c>
      <c r="AI42" s="41">
        <f t="shared" si="32"/>
        <v>3.8868471408076393</v>
      </c>
      <c r="AJ42" s="41">
        <f t="shared" si="32"/>
        <v>10.221852310006227</v>
      </c>
      <c r="AK42" s="41">
        <f t="shared" si="32"/>
        <v>0.8295425528324263</v>
      </c>
      <c r="AL42" s="35" t="b">
        <f t="shared" si="33"/>
        <v>1</v>
      </c>
      <c r="AM42" s="35" t="b">
        <f t="shared" si="33"/>
        <v>1</v>
      </c>
      <c r="AN42" s="35" t="b">
        <f t="shared" si="33"/>
        <v>1</v>
      </c>
      <c r="AO42" s="35" t="b">
        <f t="shared" si="33"/>
        <v>1</v>
      </c>
      <c r="AP42" s="35" t="b">
        <f t="shared" si="33"/>
        <v>1</v>
      </c>
    </row>
    <row r="43" spans="1:42" ht="13.5">
      <c r="A43" s="306"/>
      <c r="B43" s="63" t="s">
        <v>52</v>
      </c>
      <c r="C43" s="64">
        <f t="shared" si="38"/>
        <v>19885.72106</v>
      </c>
      <c r="D43" s="64">
        <f t="shared" si="38"/>
        <v>20113.62452</v>
      </c>
      <c r="E43" s="64">
        <f t="shared" si="38"/>
        <v>20540.61423</v>
      </c>
      <c r="F43" s="64">
        <f t="shared" si="38"/>
        <v>20695.56148</v>
      </c>
      <c r="G43" s="64">
        <f t="shared" si="38"/>
        <v>20837.85543</v>
      </c>
      <c r="H43" s="64">
        <f t="shared" si="38"/>
        <v>20343.69957</v>
      </c>
      <c r="I43" s="145">
        <f t="shared" si="27"/>
        <v>100</v>
      </c>
      <c r="J43" s="145">
        <f t="shared" si="27"/>
        <v>100</v>
      </c>
      <c r="K43" s="145">
        <f t="shared" si="27"/>
        <v>100</v>
      </c>
      <c r="L43" s="145">
        <f t="shared" si="27"/>
        <v>100</v>
      </c>
      <c r="M43" s="145">
        <f t="shared" si="27"/>
        <v>100</v>
      </c>
      <c r="N43" s="145">
        <f t="shared" si="27"/>
        <v>100</v>
      </c>
      <c r="O43" s="50">
        <f t="shared" si="28"/>
        <v>1.1460658595801574</v>
      </c>
      <c r="P43" s="50">
        <f t="shared" si="28"/>
        <v>2.1228879438184816</v>
      </c>
      <c r="Q43" s="50">
        <f t="shared" si="28"/>
        <v>0.7543457477220781</v>
      </c>
      <c r="R43" s="50">
        <f t="shared" si="28"/>
        <v>0.6875578134833928</v>
      </c>
      <c r="S43" s="50">
        <f t="shared" si="28"/>
        <v>-2.3714333831521306</v>
      </c>
      <c r="U43" s="41">
        <f t="shared" si="35"/>
        <v>100</v>
      </c>
      <c r="V43" s="41">
        <f t="shared" si="29"/>
        <v>100</v>
      </c>
      <c r="W43" s="41">
        <f t="shared" si="29"/>
        <v>100</v>
      </c>
      <c r="X43" s="41">
        <f t="shared" si="29"/>
        <v>100</v>
      </c>
      <c r="Y43" s="41">
        <f t="shared" si="29"/>
        <v>100</v>
      </c>
      <c r="Z43" s="41">
        <f t="shared" si="29"/>
        <v>100</v>
      </c>
      <c r="AA43" s="35" t="b">
        <f t="shared" si="36"/>
        <v>1</v>
      </c>
      <c r="AB43" s="35" t="b">
        <f t="shared" si="30"/>
        <v>1</v>
      </c>
      <c r="AC43" s="35" t="b">
        <f t="shared" si="30"/>
        <v>1</v>
      </c>
      <c r="AD43" s="35" t="b">
        <f t="shared" si="30"/>
        <v>1</v>
      </c>
      <c r="AE43" s="35" t="b">
        <f t="shared" si="30"/>
        <v>1</v>
      </c>
      <c r="AF43" s="35" t="b">
        <f t="shared" si="30"/>
        <v>1</v>
      </c>
      <c r="AG43" s="41">
        <f t="shared" si="31"/>
        <v>1.1460658595801574</v>
      </c>
      <c r="AH43" s="41">
        <f>(E43-D43)/D43*100</f>
        <v>2.1228879438184816</v>
      </c>
      <c r="AI43" s="41">
        <f>(F43-E43)/E43*100</f>
        <v>0.7543457477220781</v>
      </c>
      <c r="AJ43" s="41">
        <f>(G43-F43)/F43*100</f>
        <v>0.6875578134833928</v>
      </c>
      <c r="AK43" s="41">
        <f>(H43-G43)/G43*100</f>
        <v>-2.3714333831521306</v>
      </c>
      <c r="AL43" s="35" t="b">
        <f t="shared" si="33"/>
        <v>1</v>
      </c>
      <c r="AM43" s="35" t="b">
        <f>AH43=P43</f>
        <v>1</v>
      </c>
      <c r="AN43" s="35" t="b">
        <f>AI43=Q43</f>
        <v>1</v>
      </c>
      <c r="AO43" s="35" t="b">
        <f>AJ43=R43</f>
        <v>1</v>
      </c>
      <c r="AP43" s="35" t="b">
        <f>AK43=S43</f>
        <v>1</v>
      </c>
    </row>
    <row r="44" spans="1:32" ht="13.5">
      <c r="A44" s="65"/>
      <c r="B44" s="65"/>
      <c r="C44" s="66"/>
      <c r="D44" s="66"/>
      <c r="E44" s="66"/>
      <c r="F44" s="66"/>
      <c r="G44" s="66"/>
      <c r="H44" s="66"/>
      <c r="I44" s="67"/>
      <c r="J44" s="67"/>
      <c r="K44" s="67"/>
      <c r="L44" s="67"/>
      <c r="M44" s="67"/>
      <c r="N44" s="67"/>
      <c r="O44" s="59"/>
      <c r="P44" s="59"/>
      <c r="Q44" s="59"/>
      <c r="R44" s="59"/>
      <c r="S44" s="59"/>
      <c r="U44" s="41"/>
      <c r="V44" s="41"/>
      <c r="W44" s="41"/>
      <c r="X44" s="41"/>
      <c r="Y44" s="41"/>
      <c r="Z44" s="41"/>
      <c r="AA44" s="35"/>
      <c r="AB44" s="35"/>
      <c r="AC44" s="35"/>
      <c r="AD44" s="35"/>
      <c r="AE44" s="35"/>
      <c r="AF44" s="35"/>
    </row>
    <row r="45" spans="1:32" ht="13.5">
      <c r="A45" s="68" t="s">
        <v>53</v>
      </c>
      <c r="B45" s="69"/>
      <c r="C45" s="70"/>
      <c r="D45" s="70"/>
      <c r="E45" s="70"/>
      <c r="F45" s="70"/>
      <c r="G45" s="70"/>
      <c r="H45" s="70"/>
      <c r="I45" s="31"/>
      <c r="J45" s="31"/>
      <c r="K45" s="31"/>
      <c r="L45" s="31"/>
      <c r="M45" s="31"/>
      <c r="N45" s="31"/>
      <c r="O45" s="141"/>
      <c r="P45" s="141"/>
      <c r="Q45" s="141"/>
      <c r="R45" s="142"/>
      <c r="S45" s="142"/>
      <c r="U45" s="41"/>
      <c r="V45" s="41"/>
      <c r="W45" s="41"/>
      <c r="X45" s="41"/>
      <c r="Y45" s="41"/>
      <c r="Z45" s="41"/>
      <c r="AA45" s="35"/>
      <c r="AB45" s="35"/>
      <c r="AC45" s="35"/>
      <c r="AD45" s="35"/>
      <c r="AE45" s="35"/>
      <c r="AF45" s="35"/>
    </row>
    <row r="46" spans="1:42" ht="13.5">
      <c r="A46" s="276" t="s">
        <v>54</v>
      </c>
      <c r="B46" s="277"/>
      <c r="C46" s="32"/>
      <c r="D46" s="280" t="s">
        <v>44</v>
      </c>
      <c r="E46" s="280"/>
      <c r="F46" s="280"/>
      <c r="G46" s="280"/>
      <c r="H46" s="33"/>
      <c r="I46" s="281" t="s">
        <v>55</v>
      </c>
      <c r="J46" s="280"/>
      <c r="K46" s="280"/>
      <c r="L46" s="280"/>
      <c r="M46" s="280"/>
      <c r="N46" s="282"/>
      <c r="O46" s="296" t="s">
        <v>45</v>
      </c>
      <c r="P46" s="297"/>
      <c r="Q46" s="297"/>
      <c r="R46" s="297"/>
      <c r="S46" s="297"/>
      <c r="U46" s="285" t="s">
        <v>15</v>
      </c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 t="s">
        <v>16</v>
      </c>
      <c r="AH46" s="285"/>
      <c r="AI46" s="285"/>
      <c r="AJ46" s="285"/>
      <c r="AK46" s="285"/>
      <c r="AL46" s="285"/>
      <c r="AM46" s="285"/>
      <c r="AN46" s="285"/>
      <c r="AO46" s="285"/>
      <c r="AP46" s="285"/>
    </row>
    <row r="47" spans="1:42" ht="13.5">
      <c r="A47" s="278"/>
      <c r="B47" s="279"/>
      <c r="C47" s="56">
        <f>C36</f>
        <v>27</v>
      </c>
      <c r="D47" s="56">
        <f aca="true" t="shared" si="39" ref="D47:S47">D36</f>
        <v>28</v>
      </c>
      <c r="E47" s="56">
        <f t="shared" si="39"/>
        <v>29</v>
      </c>
      <c r="F47" s="56">
        <f t="shared" si="39"/>
        <v>30</v>
      </c>
      <c r="G47" s="56" t="str">
        <f t="shared" si="39"/>
        <v>元</v>
      </c>
      <c r="H47" s="56">
        <f t="shared" si="39"/>
        <v>2</v>
      </c>
      <c r="I47" s="56">
        <f t="shared" si="39"/>
        <v>27</v>
      </c>
      <c r="J47" s="56">
        <f t="shared" si="39"/>
        <v>28</v>
      </c>
      <c r="K47" s="56">
        <f t="shared" si="39"/>
        <v>29</v>
      </c>
      <c r="L47" s="56">
        <f t="shared" si="39"/>
        <v>30</v>
      </c>
      <c r="M47" s="56" t="str">
        <f t="shared" si="39"/>
        <v>元</v>
      </c>
      <c r="N47" s="56">
        <f t="shared" si="39"/>
        <v>2</v>
      </c>
      <c r="O47" s="143">
        <f t="shared" si="39"/>
        <v>28</v>
      </c>
      <c r="P47" s="143">
        <f t="shared" si="39"/>
        <v>29</v>
      </c>
      <c r="Q47" s="143">
        <f t="shared" si="39"/>
        <v>30</v>
      </c>
      <c r="R47" s="143" t="str">
        <f t="shared" si="39"/>
        <v>元</v>
      </c>
      <c r="S47" s="143">
        <f t="shared" si="39"/>
        <v>2</v>
      </c>
      <c r="U47" s="36">
        <f aca="true" t="shared" si="40" ref="U47:Z47">I47</f>
        <v>27</v>
      </c>
      <c r="V47" s="36">
        <f t="shared" si="40"/>
        <v>28</v>
      </c>
      <c r="W47" s="36">
        <f t="shared" si="40"/>
        <v>29</v>
      </c>
      <c r="X47" s="36">
        <f t="shared" si="40"/>
        <v>30</v>
      </c>
      <c r="Y47" s="36" t="str">
        <f t="shared" si="40"/>
        <v>元</v>
      </c>
      <c r="Z47" s="36">
        <f t="shared" si="40"/>
        <v>2</v>
      </c>
      <c r="AA47" s="36">
        <f aca="true" t="shared" si="41" ref="AA47:AF47">U47</f>
        <v>27</v>
      </c>
      <c r="AB47" s="36">
        <f t="shared" si="41"/>
        <v>28</v>
      </c>
      <c r="AC47" s="36">
        <f t="shared" si="41"/>
        <v>29</v>
      </c>
      <c r="AD47" s="36">
        <f t="shared" si="41"/>
        <v>30</v>
      </c>
      <c r="AE47" s="36" t="str">
        <f t="shared" si="41"/>
        <v>元</v>
      </c>
      <c r="AF47" s="36">
        <f t="shared" si="41"/>
        <v>2</v>
      </c>
      <c r="AG47" s="36">
        <f>O47</f>
        <v>28</v>
      </c>
      <c r="AH47" s="36">
        <f>P47</f>
        <v>29</v>
      </c>
      <c r="AI47" s="36">
        <f>Q47</f>
        <v>30</v>
      </c>
      <c r="AJ47" s="36" t="str">
        <f>R47</f>
        <v>元</v>
      </c>
      <c r="AK47" s="36">
        <f>S47</f>
        <v>2</v>
      </c>
      <c r="AL47" s="36">
        <f>AG47</f>
        <v>28</v>
      </c>
      <c r="AM47" s="36">
        <f>AH47</f>
        <v>29</v>
      </c>
      <c r="AN47" s="36">
        <f>AI47</f>
        <v>30</v>
      </c>
      <c r="AO47" s="36" t="str">
        <f>AJ47</f>
        <v>元</v>
      </c>
      <c r="AP47" s="36">
        <f>AK47</f>
        <v>2</v>
      </c>
    </row>
    <row r="48" spans="1:42" ht="13.5">
      <c r="A48" s="298" t="s">
        <v>56</v>
      </c>
      <c r="B48" s="60" t="s">
        <v>47</v>
      </c>
      <c r="C48" s="245">
        <v>2449.58</v>
      </c>
      <c r="D48" s="245">
        <v>2760.93</v>
      </c>
      <c r="E48" s="245">
        <v>2891.57</v>
      </c>
      <c r="F48" s="245">
        <v>2598.04</v>
      </c>
      <c r="G48" s="245">
        <v>2809.52</v>
      </c>
      <c r="H48" s="245">
        <v>2639.72</v>
      </c>
      <c r="I48" s="144">
        <f aca="true" t="shared" si="42" ref="I48:N54">IF(C$54=0,0,C48/C$54*100)</f>
        <v>4.453212616641909</v>
      </c>
      <c r="J48" s="144">
        <f t="shared" si="42"/>
        <v>4.94678709588643</v>
      </c>
      <c r="K48" s="144">
        <f t="shared" si="42"/>
        <v>4.9525014965047305</v>
      </c>
      <c r="L48" s="144">
        <f t="shared" si="42"/>
        <v>4.507372424500505</v>
      </c>
      <c r="M48" s="144">
        <f t="shared" si="42"/>
        <v>4.846803625200439</v>
      </c>
      <c r="N48" s="144">
        <f t="shared" si="42"/>
        <v>4.705155954141965</v>
      </c>
      <c r="O48" s="134">
        <f>IF(C48=0,IF(D48=0,0,100),(D48-C48)/ABS(C48)*100)</f>
        <v>12.710342181108594</v>
      </c>
      <c r="P48" s="134">
        <f>IF(D48=0,IF(E48=0,0,100),(E48-D48)/ABS(D48)*100)</f>
        <v>4.731738943037322</v>
      </c>
      <c r="Q48" s="134">
        <f>IF(E48=0,IF(F48=0,0,100),(F48-E48)/ABS(E48)*100)</f>
        <v>-10.151232721324407</v>
      </c>
      <c r="R48" s="134">
        <f>IF(F48=0,IF(G48=0,0,100),(G48-F48)/ABS(F48)*100)</f>
        <v>8.139982448307185</v>
      </c>
      <c r="S48" s="134">
        <f>IF(G48=0,IF(H48=0,0,100),(H48-G48)/ABS(G48)*100)</f>
        <v>-6.043737008456967</v>
      </c>
      <c r="U48" s="41">
        <f aca="true" t="shared" si="43" ref="U48:Z54">C48/C$54*100</f>
        <v>4.453212616641909</v>
      </c>
      <c r="V48" s="41">
        <f t="shared" si="43"/>
        <v>4.94678709588643</v>
      </c>
      <c r="W48" s="41">
        <f t="shared" si="43"/>
        <v>4.9525014965047305</v>
      </c>
      <c r="X48" s="41">
        <f t="shared" si="43"/>
        <v>4.507372424500505</v>
      </c>
      <c r="Y48" s="41">
        <f t="shared" si="43"/>
        <v>4.846803625200439</v>
      </c>
      <c r="Z48" s="41">
        <f t="shared" si="43"/>
        <v>4.705155954141965</v>
      </c>
      <c r="AA48" s="35" t="b">
        <f aca="true" t="shared" si="44" ref="AA48:AF61">U48=I48</f>
        <v>1</v>
      </c>
      <c r="AB48" s="35" t="b">
        <f t="shared" si="44"/>
        <v>1</v>
      </c>
      <c r="AC48" s="35" t="b">
        <f t="shared" si="44"/>
        <v>1</v>
      </c>
      <c r="AD48" s="35" t="b">
        <f t="shared" si="44"/>
        <v>1</v>
      </c>
      <c r="AE48" s="35" t="b">
        <f t="shared" si="44"/>
        <v>1</v>
      </c>
      <c r="AF48" s="35" t="b">
        <f t="shared" si="44"/>
        <v>1</v>
      </c>
      <c r="AG48" s="41">
        <f aca="true" t="shared" si="45" ref="AG48:AK54">(D48-C48)/C48*100</f>
        <v>12.710342181108594</v>
      </c>
      <c r="AH48" s="41">
        <f t="shared" si="45"/>
        <v>4.731738943037322</v>
      </c>
      <c r="AI48" s="41">
        <f t="shared" si="45"/>
        <v>-10.151232721324407</v>
      </c>
      <c r="AJ48" s="41">
        <f t="shared" si="45"/>
        <v>8.139982448307185</v>
      </c>
      <c r="AK48" s="41">
        <f t="shared" si="45"/>
        <v>-6.043737008456967</v>
      </c>
      <c r="AL48" s="35" t="b">
        <f aca="true" t="shared" si="46" ref="AL48:AP61">AG48=O48</f>
        <v>1</v>
      </c>
      <c r="AM48" s="35" t="b">
        <f t="shared" si="46"/>
        <v>1</v>
      </c>
      <c r="AN48" s="35" t="b">
        <f t="shared" si="46"/>
        <v>1</v>
      </c>
      <c r="AO48" s="35" t="b">
        <f t="shared" si="46"/>
        <v>1</v>
      </c>
      <c r="AP48" s="35" t="b">
        <f t="shared" si="46"/>
        <v>1</v>
      </c>
    </row>
    <row r="49" spans="1:42" ht="13.5">
      <c r="A49" s="299"/>
      <c r="B49" s="60" t="s">
        <v>48</v>
      </c>
      <c r="C49" s="246">
        <v>11042.79</v>
      </c>
      <c r="D49" s="246">
        <v>11268.8</v>
      </c>
      <c r="E49" s="246">
        <v>12946.86</v>
      </c>
      <c r="F49" s="246">
        <v>12198.38</v>
      </c>
      <c r="G49" s="246">
        <v>12083.97</v>
      </c>
      <c r="H49" s="246">
        <v>12015.93</v>
      </c>
      <c r="I49" s="59">
        <f t="shared" si="42"/>
        <v>20.07523402008798</v>
      </c>
      <c r="J49" s="59">
        <f t="shared" si="42"/>
        <v>20.19042656862905</v>
      </c>
      <c r="K49" s="59">
        <f t="shared" si="42"/>
        <v>22.174577660245898</v>
      </c>
      <c r="L49" s="59">
        <f t="shared" si="42"/>
        <v>21.16312359916648</v>
      </c>
      <c r="M49" s="59">
        <f t="shared" si="42"/>
        <v>20.846489650478855</v>
      </c>
      <c r="N49" s="59">
        <f t="shared" si="42"/>
        <v>21.417735435596605</v>
      </c>
      <c r="O49" s="134">
        <f aca="true" t="shared" si="47" ref="O49:S54">IF(C49=0,IF(D49=0,0,100),(D49-C49)/ABS(C49)*100)</f>
        <v>2.046674798669524</v>
      </c>
      <c r="P49" s="134">
        <f t="shared" si="47"/>
        <v>14.891204032372581</v>
      </c>
      <c r="Q49" s="134">
        <f t="shared" si="47"/>
        <v>-5.7811701061106815</v>
      </c>
      <c r="R49" s="134">
        <f t="shared" si="47"/>
        <v>-0.9379114275830057</v>
      </c>
      <c r="S49" s="134">
        <f t="shared" si="47"/>
        <v>-0.5630599877358108</v>
      </c>
      <c r="U49" s="41">
        <f t="shared" si="43"/>
        <v>20.07523402008798</v>
      </c>
      <c r="V49" s="41">
        <f t="shared" si="43"/>
        <v>20.19042656862905</v>
      </c>
      <c r="W49" s="41">
        <f t="shared" si="43"/>
        <v>22.174577660245898</v>
      </c>
      <c r="X49" s="41">
        <f t="shared" si="43"/>
        <v>21.16312359916648</v>
      </c>
      <c r="Y49" s="41">
        <f t="shared" si="43"/>
        <v>20.846489650478855</v>
      </c>
      <c r="Z49" s="41">
        <f t="shared" si="43"/>
        <v>21.417735435596605</v>
      </c>
      <c r="AA49" s="35" t="b">
        <f t="shared" si="44"/>
        <v>1</v>
      </c>
      <c r="AB49" s="35" t="b">
        <f t="shared" si="44"/>
        <v>1</v>
      </c>
      <c r="AC49" s="35" t="b">
        <f t="shared" si="44"/>
        <v>1</v>
      </c>
      <c r="AD49" s="35" t="b">
        <f t="shared" si="44"/>
        <v>1</v>
      </c>
      <c r="AE49" s="35" t="b">
        <f t="shared" si="44"/>
        <v>1</v>
      </c>
      <c r="AF49" s="35" t="b">
        <f t="shared" si="44"/>
        <v>1</v>
      </c>
      <c r="AG49" s="41">
        <f t="shared" si="45"/>
        <v>2.046674798669524</v>
      </c>
      <c r="AH49" s="41">
        <f t="shared" si="45"/>
        <v>14.891204032372581</v>
      </c>
      <c r="AI49" s="41">
        <f t="shared" si="45"/>
        <v>-5.7811701061106815</v>
      </c>
      <c r="AJ49" s="41">
        <f t="shared" si="45"/>
        <v>-0.9379114275830057</v>
      </c>
      <c r="AK49" s="41">
        <f t="shared" si="45"/>
        <v>-0.5630599877358108</v>
      </c>
      <c r="AL49" s="35" t="b">
        <f t="shared" si="46"/>
        <v>1</v>
      </c>
      <c r="AM49" s="35" t="b">
        <f t="shared" si="46"/>
        <v>1</v>
      </c>
      <c r="AN49" s="35" t="b">
        <f t="shared" si="46"/>
        <v>1</v>
      </c>
      <c r="AO49" s="35" t="b">
        <f t="shared" si="46"/>
        <v>1</v>
      </c>
      <c r="AP49" s="35" t="b">
        <f t="shared" si="46"/>
        <v>1</v>
      </c>
    </row>
    <row r="50" spans="1:42" ht="13.5">
      <c r="A50" s="299"/>
      <c r="B50" s="60" t="s">
        <v>49</v>
      </c>
      <c r="C50" s="246">
        <v>41078.61</v>
      </c>
      <c r="D50" s="246">
        <v>41411.98</v>
      </c>
      <c r="E50" s="246">
        <v>42145.36</v>
      </c>
      <c r="F50" s="246">
        <v>42396.4</v>
      </c>
      <c r="G50" s="246">
        <v>42690.15</v>
      </c>
      <c r="H50" s="246">
        <v>41076.71</v>
      </c>
      <c r="I50" s="59">
        <f t="shared" si="42"/>
        <v>74.67883650507945</v>
      </c>
      <c r="J50" s="59">
        <f t="shared" si="42"/>
        <v>74.19827676873624</v>
      </c>
      <c r="K50" s="59">
        <f t="shared" si="42"/>
        <v>72.18395490018592</v>
      </c>
      <c r="L50" s="59">
        <f t="shared" si="42"/>
        <v>73.55405007547738</v>
      </c>
      <c r="M50" s="59">
        <f t="shared" si="42"/>
        <v>73.64630747613491</v>
      </c>
      <c r="N50" s="59">
        <f t="shared" si="42"/>
        <v>73.21698007101618</v>
      </c>
      <c r="O50" s="134">
        <f t="shared" si="47"/>
        <v>0.8115415784516627</v>
      </c>
      <c r="P50" s="134">
        <f t="shared" si="47"/>
        <v>1.770936815868252</v>
      </c>
      <c r="Q50" s="134">
        <f t="shared" si="47"/>
        <v>0.5956527598767714</v>
      </c>
      <c r="R50" s="134">
        <f t="shared" si="47"/>
        <v>0.692865431970639</v>
      </c>
      <c r="S50" s="134">
        <f t="shared" si="47"/>
        <v>-3.7794198427506163</v>
      </c>
      <c r="U50" s="41">
        <f t="shared" si="43"/>
        <v>74.67883650507945</v>
      </c>
      <c r="V50" s="41">
        <f t="shared" si="43"/>
        <v>74.19827676873624</v>
      </c>
      <c r="W50" s="41">
        <f t="shared" si="43"/>
        <v>72.18395490018592</v>
      </c>
      <c r="X50" s="41">
        <f t="shared" si="43"/>
        <v>73.55405007547738</v>
      </c>
      <c r="Y50" s="41">
        <f t="shared" si="43"/>
        <v>73.64630747613491</v>
      </c>
      <c r="Z50" s="41">
        <f t="shared" si="43"/>
        <v>73.21698007101618</v>
      </c>
      <c r="AA50" s="35" t="b">
        <f t="shared" si="44"/>
        <v>1</v>
      </c>
      <c r="AB50" s="35" t="b">
        <f t="shared" si="44"/>
        <v>1</v>
      </c>
      <c r="AC50" s="35" t="b">
        <f t="shared" si="44"/>
        <v>1</v>
      </c>
      <c r="AD50" s="35" t="b">
        <f t="shared" si="44"/>
        <v>1</v>
      </c>
      <c r="AE50" s="35" t="b">
        <f t="shared" si="44"/>
        <v>1</v>
      </c>
      <c r="AF50" s="35" t="b">
        <f t="shared" si="44"/>
        <v>1</v>
      </c>
      <c r="AG50" s="41">
        <f t="shared" si="45"/>
        <v>0.8115415784516627</v>
      </c>
      <c r="AH50" s="41">
        <f t="shared" si="45"/>
        <v>1.770936815868252</v>
      </c>
      <c r="AI50" s="41">
        <f t="shared" si="45"/>
        <v>0.5956527598767714</v>
      </c>
      <c r="AJ50" s="41">
        <f t="shared" si="45"/>
        <v>0.692865431970639</v>
      </c>
      <c r="AK50" s="41">
        <f t="shared" si="45"/>
        <v>-3.7794198427506163</v>
      </c>
      <c r="AL50" s="35" t="b">
        <f t="shared" si="46"/>
        <v>1</v>
      </c>
      <c r="AM50" s="35" t="b">
        <f t="shared" si="46"/>
        <v>1</v>
      </c>
      <c r="AN50" s="35" t="b">
        <f t="shared" si="46"/>
        <v>1</v>
      </c>
      <c r="AO50" s="35" t="b">
        <f t="shared" si="46"/>
        <v>1</v>
      </c>
      <c r="AP50" s="35" t="b">
        <f t="shared" si="46"/>
        <v>1</v>
      </c>
    </row>
    <row r="51" spans="1:42" ht="13.5">
      <c r="A51" s="299"/>
      <c r="B51" s="60" t="s">
        <v>50</v>
      </c>
      <c r="C51" s="247">
        <v>54570.98</v>
      </c>
      <c r="D51" s="247">
        <v>55441.71</v>
      </c>
      <c r="E51" s="247">
        <v>57983.79</v>
      </c>
      <c r="F51" s="247">
        <v>57192.82</v>
      </c>
      <c r="G51" s="247">
        <v>57583.64</v>
      </c>
      <c r="H51" s="247">
        <v>55732.36</v>
      </c>
      <c r="I51" s="59">
        <f t="shared" si="42"/>
        <v>99.20728314180933</v>
      </c>
      <c r="J51" s="59">
        <f t="shared" si="42"/>
        <v>99.33549043325172</v>
      </c>
      <c r="K51" s="59">
        <f t="shared" si="42"/>
        <v>99.31103405693655</v>
      </c>
      <c r="L51" s="59">
        <f t="shared" si="42"/>
        <v>99.22454609914436</v>
      </c>
      <c r="M51" s="59">
        <f t="shared" si="42"/>
        <v>99.3396007518142</v>
      </c>
      <c r="N51" s="59">
        <f t="shared" si="42"/>
        <v>99.33987146075475</v>
      </c>
      <c r="O51" s="134">
        <f t="shared" si="47"/>
        <v>1.5955916496276885</v>
      </c>
      <c r="P51" s="134">
        <f t="shared" si="47"/>
        <v>4.5851399605098795</v>
      </c>
      <c r="Q51" s="134">
        <f t="shared" si="47"/>
        <v>-1.3641226280655354</v>
      </c>
      <c r="R51" s="134">
        <f t="shared" si="47"/>
        <v>0.6833375238360335</v>
      </c>
      <c r="S51" s="134">
        <f t="shared" si="47"/>
        <v>-3.214940910300215</v>
      </c>
      <c r="U51" s="41">
        <f t="shared" si="43"/>
        <v>99.20728314180933</v>
      </c>
      <c r="V51" s="41">
        <f t="shared" si="43"/>
        <v>99.33549043325172</v>
      </c>
      <c r="W51" s="41">
        <f t="shared" si="43"/>
        <v>99.31103405693655</v>
      </c>
      <c r="X51" s="41">
        <f t="shared" si="43"/>
        <v>99.22454609914436</v>
      </c>
      <c r="Y51" s="41">
        <f t="shared" si="43"/>
        <v>99.3396007518142</v>
      </c>
      <c r="Z51" s="41">
        <f t="shared" si="43"/>
        <v>99.33987146075475</v>
      </c>
      <c r="AA51" s="35" t="b">
        <f t="shared" si="44"/>
        <v>1</v>
      </c>
      <c r="AB51" s="35" t="b">
        <f t="shared" si="44"/>
        <v>1</v>
      </c>
      <c r="AC51" s="35" t="b">
        <f t="shared" si="44"/>
        <v>1</v>
      </c>
      <c r="AD51" s="35" t="b">
        <f t="shared" si="44"/>
        <v>1</v>
      </c>
      <c r="AE51" s="35" t="b">
        <f t="shared" si="44"/>
        <v>1</v>
      </c>
      <c r="AF51" s="35" t="b">
        <f t="shared" si="44"/>
        <v>1</v>
      </c>
      <c r="AG51" s="41">
        <f t="shared" si="45"/>
        <v>1.5955916496276885</v>
      </c>
      <c r="AH51" s="41">
        <f t="shared" si="45"/>
        <v>4.5851399605098795</v>
      </c>
      <c r="AI51" s="41">
        <f t="shared" si="45"/>
        <v>-1.3641226280655354</v>
      </c>
      <c r="AJ51" s="41">
        <f t="shared" si="45"/>
        <v>0.6833375238360335</v>
      </c>
      <c r="AK51" s="41">
        <f t="shared" si="45"/>
        <v>-3.214940910300215</v>
      </c>
      <c r="AL51" s="35" t="b">
        <f t="shared" si="46"/>
        <v>1</v>
      </c>
      <c r="AM51" s="35" t="b">
        <f t="shared" si="46"/>
        <v>1</v>
      </c>
      <c r="AN51" s="35" t="b">
        <f t="shared" si="46"/>
        <v>1</v>
      </c>
      <c r="AO51" s="35" t="b">
        <f t="shared" si="46"/>
        <v>1</v>
      </c>
      <c r="AP51" s="35" t="b">
        <f t="shared" si="46"/>
        <v>1</v>
      </c>
    </row>
    <row r="52" spans="1:42" ht="13.5">
      <c r="A52" s="299"/>
      <c r="B52" s="61" t="s">
        <v>51</v>
      </c>
      <c r="C52" s="247">
        <v>942.35</v>
      </c>
      <c r="D52" s="247">
        <v>835.37</v>
      </c>
      <c r="E52" s="247">
        <v>956.09</v>
      </c>
      <c r="F52" s="247">
        <v>1010.72</v>
      </c>
      <c r="G52" s="247">
        <v>1003.44</v>
      </c>
      <c r="H52" s="247">
        <v>990.72</v>
      </c>
      <c r="I52" s="59">
        <f t="shared" si="42"/>
        <v>1.7131446653273228</v>
      </c>
      <c r="J52" s="59">
        <f t="shared" si="42"/>
        <v>1.4967411474722818</v>
      </c>
      <c r="K52" s="59">
        <f t="shared" si="42"/>
        <v>1.637531567900209</v>
      </c>
      <c r="L52" s="59">
        <f t="shared" si="42"/>
        <v>1.753510899328398</v>
      </c>
      <c r="M52" s="59">
        <f t="shared" si="42"/>
        <v>1.7310703001477583</v>
      </c>
      <c r="N52" s="59">
        <f t="shared" si="42"/>
        <v>1.7659040000028519</v>
      </c>
      <c r="O52" s="134">
        <f t="shared" si="47"/>
        <v>-11.352469889107022</v>
      </c>
      <c r="P52" s="134">
        <f t="shared" si="47"/>
        <v>14.451081556675488</v>
      </c>
      <c r="Q52" s="134">
        <f t="shared" si="47"/>
        <v>5.71389722724848</v>
      </c>
      <c r="R52" s="134">
        <f t="shared" si="47"/>
        <v>-0.720278613265788</v>
      </c>
      <c r="S52" s="134">
        <f t="shared" si="47"/>
        <v>-1.2676393207366685</v>
      </c>
      <c r="U52" s="41">
        <f t="shared" si="43"/>
        <v>1.7131446653273228</v>
      </c>
      <c r="V52" s="41">
        <f t="shared" si="43"/>
        <v>1.4967411474722818</v>
      </c>
      <c r="W52" s="41">
        <f t="shared" si="43"/>
        <v>1.637531567900209</v>
      </c>
      <c r="X52" s="41">
        <f t="shared" si="43"/>
        <v>1.753510899328398</v>
      </c>
      <c r="Y52" s="41">
        <f t="shared" si="43"/>
        <v>1.7310703001477583</v>
      </c>
      <c r="Z52" s="41">
        <f t="shared" si="43"/>
        <v>1.7659040000028519</v>
      </c>
      <c r="AA52" s="35" t="b">
        <f t="shared" si="44"/>
        <v>1</v>
      </c>
      <c r="AB52" s="35" t="b">
        <f t="shared" si="44"/>
        <v>1</v>
      </c>
      <c r="AC52" s="35" t="b">
        <f t="shared" si="44"/>
        <v>1</v>
      </c>
      <c r="AD52" s="35" t="b">
        <f t="shared" si="44"/>
        <v>1</v>
      </c>
      <c r="AE52" s="35" t="b">
        <f t="shared" si="44"/>
        <v>1</v>
      </c>
      <c r="AF52" s="35" t="b">
        <f t="shared" si="44"/>
        <v>1</v>
      </c>
      <c r="AG52" s="41">
        <f t="shared" si="45"/>
        <v>-11.352469889107022</v>
      </c>
      <c r="AH52" s="41">
        <f t="shared" si="45"/>
        <v>14.451081556675488</v>
      </c>
      <c r="AI52" s="41">
        <f t="shared" si="45"/>
        <v>5.71389722724848</v>
      </c>
      <c r="AJ52" s="41">
        <f t="shared" si="45"/>
        <v>-0.720278613265788</v>
      </c>
      <c r="AK52" s="41">
        <f t="shared" si="45"/>
        <v>-1.2676393207366685</v>
      </c>
      <c r="AL52" s="35" t="b">
        <f t="shared" si="46"/>
        <v>1</v>
      </c>
      <c r="AM52" s="35" t="b">
        <f t="shared" si="46"/>
        <v>1</v>
      </c>
      <c r="AN52" s="35" t="b">
        <f t="shared" si="46"/>
        <v>1</v>
      </c>
      <c r="AO52" s="35" t="b">
        <f t="shared" si="46"/>
        <v>1</v>
      </c>
      <c r="AP52" s="35" t="b">
        <f t="shared" si="46"/>
        <v>1</v>
      </c>
    </row>
    <row r="53" spans="1:42" ht="13.5">
      <c r="A53" s="299"/>
      <c r="B53" s="61" t="s">
        <v>147</v>
      </c>
      <c r="C53" s="247">
        <v>506.3</v>
      </c>
      <c r="D53" s="247">
        <v>464.49</v>
      </c>
      <c r="E53" s="247">
        <v>553.83</v>
      </c>
      <c r="F53" s="247">
        <v>563.75</v>
      </c>
      <c r="G53" s="247">
        <v>620.63</v>
      </c>
      <c r="H53" s="247">
        <v>620.37</v>
      </c>
      <c r="I53" s="59">
        <f t="shared" si="42"/>
        <v>0.9204278071366515</v>
      </c>
      <c r="J53" s="59">
        <f t="shared" si="42"/>
        <v>0.8322315807239908</v>
      </c>
      <c r="K53" s="59">
        <f t="shared" si="42"/>
        <v>0.9485656248367548</v>
      </c>
      <c r="L53" s="59">
        <f t="shared" si="42"/>
        <v>0.9780569984727564</v>
      </c>
      <c r="M53" s="59">
        <f t="shared" si="42"/>
        <v>1.070671051961954</v>
      </c>
      <c r="N53" s="59">
        <f t="shared" si="42"/>
        <v>1.1057754607575998</v>
      </c>
      <c r="O53" s="134">
        <f t="shared" si="47"/>
        <v>-8.257949832115347</v>
      </c>
      <c r="P53" s="134">
        <f t="shared" si="47"/>
        <v>19.233998579086748</v>
      </c>
      <c r="Q53" s="134">
        <f t="shared" si="47"/>
        <v>1.7911633533755773</v>
      </c>
      <c r="R53" s="134">
        <f t="shared" si="47"/>
        <v>10.089578713968956</v>
      </c>
      <c r="S53" s="134">
        <f t="shared" si="47"/>
        <v>-0.04189291526352108</v>
      </c>
      <c r="U53" s="41">
        <f t="shared" si="43"/>
        <v>0.9204278071366515</v>
      </c>
      <c r="V53" s="41">
        <f t="shared" si="43"/>
        <v>0.8322315807239908</v>
      </c>
      <c r="W53" s="41">
        <f t="shared" si="43"/>
        <v>0.9485656248367548</v>
      </c>
      <c r="X53" s="41">
        <f t="shared" si="43"/>
        <v>0.9780569984727564</v>
      </c>
      <c r="Y53" s="41">
        <f t="shared" si="43"/>
        <v>1.070671051961954</v>
      </c>
      <c r="Z53" s="41">
        <f t="shared" si="43"/>
        <v>1.1057754607575998</v>
      </c>
      <c r="AA53" s="35" t="b">
        <f t="shared" si="44"/>
        <v>1</v>
      </c>
      <c r="AB53" s="35" t="b">
        <f t="shared" si="44"/>
        <v>1</v>
      </c>
      <c r="AC53" s="35" t="b">
        <f t="shared" si="44"/>
        <v>1</v>
      </c>
      <c r="AD53" s="35" t="b">
        <f t="shared" si="44"/>
        <v>1</v>
      </c>
      <c r="AE53" s="35" t="b">
        <f t="shared" si="44"/>
        <v>1</v>
      </c>
      <c r="AF53" s="35" t="b">
        <f t="shared" si="44"/>
        <v>1</v>
      </c>
      <c r="AG53" s="41">
        <f t="shared" si="45"/>
        <v>-8.257949832115347</v>
      </c>
      <c r="AH53" s="41">
        <f t="shared" si="45"/>
        <v>19.233998579086748</v>
      </c>
      <c r="AI53" s="41">
        <f t="shared" si="45"/>
        <v>1.7911633533755773</v>
      </c>
      <c r="AJ53" s="41">
        <f t="shared" si="45"/>
        <v>10.089578713968956</v>
      </c>
      <c r="AK53" s="41">
        <f t="shared" si="45"/>
        <v>-0.04189291526352108</v>
      </c>
      <c r="AL53" s="35" t="b">
        <f t="shared" si="46"/>
        <v>1</v>
      </c>
      <c r="AM53" s="35" t="b">
        <f t="shared" si="46"/>
        <v>1</v>
      </c>
      <c r="AN53" s="35" t="b">
        <f t="shared" si="46"/>
        <v>1</v>
      </c>
      <c r="AO53" s="35" t="b">
        <f t="shared" si="46"/>
        <v>1</v>
      </c>
      <c r="AP53" s="35" t="b">
        <f t="shared" si="46"/>
        <v>1</v>
      </c>
    </row>
    <row r="54" spans="1:42" ht="13.5">
      <c r="A54" s="300"/>
      <c r="B54" s="63" t="s">
        <v>57</v>
      </c>
      <c r="C54" s="248">
        <v>55007.03</v>
      </c>
      <c r="D54" s="248">
        <v>55812.59</v>
      </c>
      <c r="E54" s="248">
        <v>58386.05</v>
      </c>
      <c r="F54" s="248">
        <v>57639.79</v>
      </c>
      <c r="G54" s="248">
        <v>57966.45</v>
      </c>
      <c r="H54" s="248">
        <v>56102.71</v>
      </c>
      <c r="I54" s="145">
        <f t="shared" si="42"/>
        <v>100</v>
      </c>
      <c r="J54" s="145">
        <f t="shared" si="42"/>
        <v>100</v>
      </c>
      <c r="K54" s="145">
        <f t="shared" si="42"/>
        <v>100</v>
      </c>
      <c r="L54" s="145">
        <f t="shared" si="42"/>
        <v>100</v>
      </c>
      <c r="M54" s="145">
        <f t="shared" si="42"/>
        <v>100</v>
      </c>
      <c r="N54" s="145">
        <f t="shared" si="42"/>
        <v>100</v>
      </c>
      <c r="O54" s="50">
        <f t="shared" si="47"/>
        <v>1.4644673598992668</v>
      </c>
      <c r="P54" s="50">
        <f t="shared" si="47"/>
        <v>4.610895140325877</v>
      </c>
      <c r="Q54" s="50">
        <f t="shared" si="47"/>
        <v>-1.2781477767377687</v>
      </c>
      <c r="R54" s="50">
        <f t="shared" si="47"/>
        <v>0.5667265616338926</v>
      </c>
      <c r="S54" s="50">
        <f t="shared" si="47"/>
        <v>-3.215204657176691</v>
      </c>
      <c r="U54" s="41">
        <f t="shared" si="43"/>
        <v>100</v>
      </c>
      <c r="V54" s="41">
        <f t="shared" si="43"/>
        <v>100</v>
      </c>
      <c r="W54" s="41">
        <f t="shared" si="43"/>
        <v>100</v>
      </c>
      <c r="X54" s="41">
        <f t="shared" si="43"/>
        <v>100</v>
      </c>
      <c r="Y54" s="41">
        <f t="shared" si="43"/>
        <v>100</v>
      </c>
      <c r="Z54" s="41">
        <f t="shared" si="43"/>
        <v>100</v>
      </c>
      <c r="AA54" s="35" t="b">
        <f t="shared" si="44"/>
        <v>1</v>
      </c>
      <c r="AB54" s="35" t="b">
        <f t="shared" si="44"/>
        <v>1</v>
      </c>
      <c r="AC54" s="35" t="b">
        <f t="shared" si="44"/>
        <v>1</v>
      </c>
      <c r="AD54" s="35" t="b">
        <f t="shared" si="44"/>
        <v>1</v>
      </c>
      <c r="AE54" s="35" t="b">
        <f t="shared" si="44"/>
        <v>1</v>
      </c>
      <c r="AF54" s="35" t="b">
        <f t="shared" si="44"/>
        <v>1</v>
      </c>
      <c r="AG54" s="41">
        <f t="shared" si="45"/>
        <v>1.4644673598992668</v>
      </c>
      <c r="AH54" s="41">
        <f t="shared" si="45"/>
        <v>4.610895140325877</v>
      </c>
      <c r="AI54" s="41">
        <f t="shared" si="45"/>
        <v>-1.2781477767377687</v>
      </c>
      <c r="AJ54" s="41">
        <f t="shared" si="45"/>
        <v>0.5667265616338926</v>
      </c>
      <c r="AK54" s="41">
        <f t="shared" si="45"/>
        <v>-3.215204657176691</v>
      </c>
      <c r="AL54" s="35" t="b">
        <f t="shared" si="46"/>
        <v>1</v>
      </c>
      <c r="AM54" s="35" t="b">
        <f t="shared" si="46"/>
        <v>1</v>
      </c>
      <c r="AN54" s="35" t="b">
        <f t="shared" si="46"/>
        <v>1</v>
      </c>
      <c r="AO54" s="35" t="b">
        <f t="shared" si="46"/>
        <v>1</v>
      </c>
      <c r="AP54" s="35" t="b">
        <f t="shared" si="46"/>
        <v>1</v>
      </c>
    </row>
    <row r="55" spans="1:42" ht="13.5">
      <c r="A55" s="301" t="s">
        <v>58</v>
      </c>
      <c r="B55" s="60" t="s">
        <v>47</v>
      </c>
      <c r="C55" s="205">
        <v>55639</v>
      </c>
      <c r="D55" s="205">
        <v>61240</v>
      </c>
      <c r="E55" s="205">
        <v>62411</v>
      </c>
      <c r="F55" s="205">
        <v>58100</v>
      </c>
      <c r="G55" s="249">
        <v>57687</v>
      </c>
      <c r="H55" s="249">
        <v>56198</v>
      </c>
      <c r="I55" s="59">
        <f aca="true" t="shared" si="48" ref="I55:N61">IF(C$61=0,0,C55/C$61*100)</f>
        <v>1.0341200704864746</v>
      </c>
      <c r="J55" s="59">
        <f t="shared" si="48"/>
        <v>1.1249813084833216</v>
      </c>
      <c r="K55" s="59">
        <f t="shared" si="48"/>
        <v>1.1284405494392242</v>
      </c>
      <c r="L55" s="59">
        <f t="shared" si="48"/>
        <v>1.0444121433674076</v>
      </c>
      <c r="M55" s="59">
        <f t="shared" si="48"/>
        <v>1.0329079491315172</v>
      </c>
      <c r="N55" s="59">
        <f t="shared" si="48"/>
        <v>1.0442708555930127</v>
      </c>
      <c r="O55" s="134">
        <f>IF(C55=0,IF(D55=0,0,100),(D55-C55)/ABS(C55)*100)</f>
        <v>10.06667984687</v>
      </c>
      <c r="P55" s="134">
        <f>IF(D55=0,IF(E55=0,0,100),(E55-D55)/ABS(D55)*100)</f>
        <v>1.9121489222730244</v>
      </c>
      <c r="Q55" s="134">
        <f>IF(E55=0,IF(F55=0,0,100),(F55-E55)/ABS(E55)*100)</f>
        <v>-6.907436189133326</v>
      </c>
      <c r="R55" s="134">
        <f>IF(F55=0,IF(G55=0,0,100),(G55-F55)/ABS(F55)*100)</f>
        <v>-0.7108433734939759</v>
      </c>
      <c r="S55" s="134">
        <f>IF(G55=0,IF(H55=0,0,100),(H55-G55)/ABS(G55)*100)</f>
        <v>-2.58117080104703</v>
      </c>
      <c r="U55" s="41">
        <f aca="true" t="shared" si="49" ref="U55:Z61">C55/C$61*100</f>
        <v>1.0341200704864746</v>
      </c>
      <c r="V55" s="41">
        <f t="shared" si="49"/>
        <v>1.1249813084833216</v>
      </c>
      <c r="W55" s="41">
        <f t="shared" si="49"/>
        <v>1.1284405494392242</v>
      </c>
      <c r="X55" s="41">
        <f t="shared" si="49"/>
        <v>1.0444121433674076</v>
      </c>
      <c r="Y55" s="41">
        <f t="shared" si="49"/>
        <v>1.0329079491315172</v>
      </c>
      <c r="Z55" s="41">
        <f t="shared" si="49"/>
        <v>1.0442708555930127</v>
      </c>
      <c r="AA55" s="35" t="b">
        <f t="shared" si="44"/>
        <v>1</v>
      </c>
      <c r="AB55" s="35" t="b">
        <f t="shared" si="44"/>
        <v>1</v>
      </c>
      <c r="AC55" s="35" t="b">
        <f t="shared" si="44"/>
        <v>1</v>
      </c>
      <c r="AD55" s="35" t="b">
        <f t="shared" si="44"/>
        <v>1</v>
      </c>
      <c r="AE55" s="35" t="b">
        <f t="shared" si="44"/>
        <v>1</v>
      </c>
      <c r="AF55" s="35" t="b">
        <f t="shared" si="44"/>
        <v>1</v>
      </c>
      <c r="AG55" s="41">
        <f aca="true" t="shared" si="50" ref="AG55:AK61">(D55-C55)/C55*100</f>
        <v>10.06667984687</v>
      </c>
      <c r="AH55" s="41">
        <f t="shared" si="50"/>
        <v>1.9121489222730244</v>
      </c>
      <c r="AI55" s="41">
        <f t="shared" si="50"/>
        <v>-6.907436189133326</v>
      </c>
      <c r="AJ55" s="41">
        <f t="shared" si="50"/>
        <v>-0.7108433734939759</v>
      </c>
      <c r="AK55" s="41">
        <f t="shared" si="50"/>
        <v>-2.58117080104703</v>
      </c>
      <c r="AL55" s="35" t="b">
        <f t="shared" si="46"/>
        <v>1</v>
      </c>
      <c r="AM55" s="35" t="b">
        <f t="shared" si="46"/>
        <v>1</v>
      </c>
      <c r="AN55" s="35" t="b">
        <f t="shared" si="46"/>
        <v>1</v>
      </c>
      <c r="AO55" s="35" t="b">
        <f t="shared" si="46"/>
        <v>1</v>
      </c>
      <c r="AP55" s="35" t="b">
        <f t="shared" si="46"/>
        <v>1</v>
      </c>
    </row>
    <row r="56" spans="1:42" ht="13.5">
      <c r="A56" s="301"/>
      <c r="B56" s="60" t="s">
        <v>48</v>
      </c>
      <c r="C56" s="178">
        <v>1383986</v>
      </c>
      <c r="D56" s="178">
        <v>1400866</v>
      </c>
      <c r="E56" s="178">
        <v>1435342</v>
      </c>
      <c r="F56" s="178">
        <v>1449357</v>
      </c>
      <c r="G56" s="178">
        <v>1428647</v>
      </c>
      <c r="H56" s="178">
        <v>1385195</v>
      </c>
      <c r="I56" s="59">
        <f t="shared" si="48"/>
        <v>25.72310249774967</v>
      </c>
      <c r="J56" s="59">
        <f t="shared" si="48"/>
        <v>25.73396580159694</v>
      </c>
      <c r="K56" s="59">
        <f t="shared" si="48"/>
        <v>25.952125668763436</v>
      </c>
      <c r="L56" s="59">
        <f t="shared" si="48"/>
        <v>26.053804662212666</v>
      </c>
      <c r="M56" s="59">
        <f t="shared" si="48"/>
        <v>25.580474678920634</v>
      </c>
      <c r="N56" s="59">
        <f t="shared" si="48"/>
        <v>25.739684113547874</v>
      </c>
      <c r="O56" s="134">
        <f aca="true" t="shared" si="51" ref="O56:R61">IF(C56=0,IF(D56=0,0,100),(D56-C56)/ABS(C56)*100)</f>
        <v>1.2196655168477137</v>
      </c>
      <c r="P56" s="134">
        <f t="shared" si="51"/>
        <v>2.4610490939176195</v>
      </c>
      <c r="Q56" s="134">
        <f t="shared" si="51"/>
        <v>0.9764223439431161</v>
      </c>
      <c r="R56" s="134">
        <f t="shared" si="51"/>
        <v>-1.4289095095273283</v>
      </c>
      <c r="S56" s="134">
        <f aca="true" t="shared" si="52" ref="S56:S61">IF(G56=0,IF(H56=0,0,100),(H56-G56)/ABS(G56)*100)</f>
        <v>-3.0414791057553057</v>
      </c>
      <c r="U56" s="41">
        <f t="shared" si="49"/>
        <v>25.72310249774967</v>
      </c>
      <c r="V56" s="41">
        <f t="shared" si="49"/>
        <v>25.73396580159694</v>
      </c>
      <c r="W56" s="41">
        <f t="shared" si="49"/>
        <v>25.952125668763436</v>
      </c>
      <c r="X56" s="41">
        <f t="shared" si="49"/>
        <v>26.053804662212666</v>
      </c>
      <c r="Y56" s="41">
        <f t="shared" si="49"/>
        <v>25.580474678920634</v>
      </c>
      <c r="Z56" s="41">
        <f t="shared" si="49"/>
        <v>25.739684113547874</v>
      </c>
      <c r="AA56" s="35" t="b">
        <f t="shared" si="44"/>
        <v>1</v>
      </c>
      <c r="AB56" s="35" t="b">
        <f t="shared" si="44"/>
        <v>1</v>
      </c>
      <c r="AC56" s="35" t="b">
        <f t="shared" si="44"/>
        <v>1</v>
      </c>
      <c r="AD56" s="35" t="b">
        <f t="shared" si="44"/>
        <v>1</v>
      </c>
      <c r="AE56" s="35" t="b">
        <f t="shared" si="44"/>
        <v>1</v>
      </c>
      <c r="AF56" s="35" t="b">
        <f t="shared" si="44"/>
        <v>1</v>
      </c>
      <c r="AG56" s="41">
        <f t="shared" si="50"/>
        <v>1.2196655168477137</v>
      </c>
      <c r="AH56" s="41">
        <f t="shared" si="50"/>
        <v>2.4610490939176195</v>
      </c>
      <c r="AI56" s="41">
        <f t="shared" si="50"/>
        <v>0.9764223439431161</v>
      </c>
      <c r="AJ56" s="41">
        <f t="shared" si="50"/>
        <v>-1.4289095095273283</v>
      </c>
      <c r="AK56" s="41">
        <f>(H56-G56)/G56*100</f>
        <v>-3.0414791057553057</v>
      </c>
      <c r="AL56" s="35" t="b">
        <f t="shared" si="46"/>
        <v>1</v>
      </c>
      <c r="AM56" s="35" t="b">
        <f t="shared" si="46"/>
        <v>1</v>
      </c>
      <c r="AN56" s="35" t="b">
        <f t="shared" si="46"/>
        <v>1</v>
      </c>
      <c r="AO56" s="35" t="b">
        <f t="shared" si="46"/>
        <v>1</v>
      </c>
      <c r="AP56" s="35" t="b">
        <f>AK56=S56</f>
        <v>1</v>
      </c>
    </row>
    <row r="57" spans="1:42" ht="13.5">
      <c r="A57" s="301"/>
      <c r="B57" s="60" t="s">
        <v>49</v>
      </c>
      <c r="C57" s="178">
        <v>3909134</v>
      </c>
      <c r="D57" s="178">
        <v>3962052</v>
      </c>
      <c r="E57" s="178">
        <v>4007903</v>
      </c>
      <c r="F57" s="178">
        <v>4025252</v>
      </c>
      <c r="G57" s="178">
        <v>4046746</v>
      </c>
      <c r="H57" s="178">
        <v>3914679</v>
      </c>
      <c r="I57" s="59">
        <f t="shared" si="48"/>
        <v>72.65612120313223</v>
      </c>
      <c r="J57" s="59">
        <f t="shared" si="48"/>
        <v>72.78305753166168</v>
      </c>
      <c r="K57" s="59">
        <f t="shared" si="48"/>
        <v>72.46607590679712</v>
      </c>
      <c r="L57" s="59">
        <f t="shared" si="48"/>
        <v>72.3583832859543</v>
      </c>
      <c r="M57" s="59">
        <f t="shared" si="48"/>
        <v>72.45854545246192</v>
      </c>
      <c r="N57" s="59">
        <f t="shared" si="48"/>
        <v>72.74253867934802</v>
      </c>
      <c r="O57" s="134">
        <f t="shared" si="51"/>
        <v>1.3537013568734149</v>
      </c>
      <c r="P57" s="134">
        <f t="shared" si="51"/>
        <v>1.1572538674404071</v>
      </c>
      <c r="Q57" s="134">
        <f t="shared" si="51"/>
        <v>0.4328697575764683</v>
      </c>
      <c r="R57" s="134">
        <f t="shared" si="51"/>
        <v>0.5339789906321393</v>
      </c>
      <c r="S57" s="134">
        <f t="shared" si="52"/>
        <v>-3.26353569015698</v>
      </c>
      <c r="U57" s="41">
        <f t="shared" si="49"/>
        <v>72.65612120313223</v>
      </c>
      <c r="V57" s="41">
        <f t="shared" si="49"/>
        <v>72.78305753166168</v>
      </c>
      <c r="W57" s="41">
        <f t="shared" si="49"/>
        <v>72.46607590679712</v>
      </c>
      <c r="X57" s="41">
        <f t="shared" si="49"/>
        <v>72.3583832859543</v>
      </c>
      <c r="Y57" s="41">
        <f t="shared" si="49"/>
        <v>72.45854545246192</v>
      </c>
      <c r="Z57" s="41">
        <f t="shared" si="49"/>
        <v>72.74253867934802</v>
      </c>
      <c r="AA57" s="35" t="b">
        <f t="shared" si="44"/>
        <v>1</v>
      </c>
      <c r="AB57" s="35" t="b">
        <f t="shared" si="44"/>
        <v>1</v>
      </c>
      <c r="AC57" s="35" t="b">
        <f t="shared" si="44"/>
        <v>1</v>
      </c>
      <c r="AD57" s="35" t="b">
        <f t="shared" si="44"/>
        <v>1</v>
      </c>
      <c r="AE57" s="35" t="b">
        <f t="shared" si="44"/>
        <v>1</v>
      </c>
      <c r="AF57" s="35" t="b">
        <f t="shared" si="44"/>
        <v>1</v>
      </c>
      <c r="AG57" s="41">
        <f t="shared" si="50"/>
        <v>1.3537013568734149</v>
      </c>
      <c r="AH57" s="41">
        <f t="shared" si="50"/>
        <v>1.1572538674404071</v>
      </c>
      <c r="AI57" s="41">
        <f t="shared" si="50"/>
        <v>0.4328697575764683</v>
      </c>
      <c r="AJ57" s="41">
        <f t="shared" si="50"/>
        <v>0.5339789906321393</v>
      </c>
      <c r="AK57" s="41">
        <f t="shared" si="50"/>
        <v>-3.26353569015698</v>
      </c>
      <c r="AL57" s="35" t="b">
        <f t="shared" si="46"/>
        <v>1</v>
      </c>
      <c r="AM57" s="35" t="b">
        <f t="shared" si="46"/>
        <v>1</v>
      </c>
      <c r="AN57" s="35" t="b">
        <f t="shared" si="46"/>
        <v>1</v>
      </c>
      <c r="AO57" s="35" t="b">
        <f t="shared" si="46"/>
        <v>1</v>
      </c>
      <c r="AP57" s="35" t="b">
        <f t="shared" si="46"/>
        <v>1</v>
      </c>
    </row>
    <row r="58" spans="1:42" ht="13.5">
      <c r="A58" s="301"/>
      <c r="B58" s="60" t="s">
        <v>50</v>
      </c>
      <c r="C58" s="205">
        <v>5348760</v>
      </c>
      <c r="D58" s="205">
        <v>5424157</v>
      </c>
      <c r="E58" s="205">
        <v>5505656</v>
      </c>
      <c r="F58" s="205">
        <v>5532710</v>
      </c>
      <c r="G58" s="203">
        <v>5533080</v>
      </c>
      <c r="H58" s="203">
        <v>5356073</v>
      </c>
      <c r="I58" s="59">
        <f t="shared" si="48"/>
        <v>99.4133623576131</v>
      </c>
      <c r="J58" s="59">
        <f t="shared" si="48"/>
        <v>99.64198627170099</v>
      </c>
      <c r="K58" s="59">
        <f t="shared" si="48"/>
        <v>99.54664212499978</v>
      </c>
      <c r="L58" s="59">
        <f t="shared" si="48"/>
        <v>99.45661806764699</v>
      </c>
      <c r="M58" s="59">
        <f t="shared" si="48"/>
        <v>99.07192808051407</v>
      </c>
      <c r="N58" s="59">
        <f t="shared" si="48"/>
        <v>99.52651223048213</v>
      </c>
      <c r="O58" s="134">
        <f t="shared" si="51"/>
        <v>1.4096164344633149</v>
      </c>
      <c r="P58" s="134">
        <f t="shared" si="51"/>
        <v>1.502519193305061</v>
      </c>
      <c r="Q58" s="134">
        <f t="shared" si="51"/>
        <v>0.49138558602280996</v>
      </c>
      <c r="R58" s="134">
        <f t="shared" si="51"/>
        <v>0.006687500338893598</v>
      </c>
      <c r="S58" s="134">
        <f t="shared" si="52"/>
        <v>-3.1990681501080775</v>
      </c>
      <c r="U58" s="41">
        <f t="shared" si="49"/>
        <v>99.4133623576131</v>
      </c>
      <c r="V58" s="41">
        <f t="shared" si="49"/>
        <v>99.64198627170099</v>
      </c>
      <c r="W58" s="41">
        <f t="shared" si="49"/>
        <v>99.54664212499978</v>
      </c>
      <c r="X58" s="41">
        <f t="shared" si="49"/>
        <v>99.45661806764699</v>
      </c>
      <c r="Y58" s="41">
        <f t="shared" si="49"/>
        <v>99.07192808051407</v>
      </c>
      <c r="Z58" s="41">
        <f t="shared" si="49"/>
        <v>99.52651223048213</v>
      </c>
      <c r="AA58" s="35" t="b">
        <f t="shared" si="44"/>
        <v>1</v>
      </c>
      <c r="AB58" s="35" t="b">
        <f t="shared" si="44"/>
        <v>1</v>
      </c>
      <c r="AC58" s="35" t="b">
        <f t="shared" si="44"/>
        <v>1</v>
      </c>
      <c r="AD58" s="35" t="b">
        <f t="shared" si="44"/>
        <v>1</v>
      </c>
      <c r="AE58" s="35" t="b">
        <f t="shared" si="44"/>
        <v>1</v>
      </c>
      <c r="AF58" s="35" t="b">
        <f t="shared" si="44"/>
        <v>1</v>
      </c>
      <c r="AG58" s="41">
        <f t="shared" si="50"/>
        <v>1.4096164344633149</v>
      </c>
      <c r="AH58" s="41">
        <f t="shared" si="50"/>
        <v>1.502519193305061</v>
      </c>
      <c r="AI58" s="41">
        <f t="shared" si="50"/>
        <v>0.49138558602280996</v>
      </c>
      <c r="AJ58" s="41">
        <f t="shared" si="50"/>
        <v>0.006687500338893598</v>
      </c>
      <c r="AK58" s="41">
        <f t="shared" si="50"/>
        <v>-3.1990681501080775</v>
      </c>
      <c r="AL58" s="35" t="b">
        <f t="shared" si="46"/>
        <v>1</v>
      </c>
      <c r="AM58" s="35" t="b">
        <f t="shared" si="46"/>
        <v>1</v>
      </c>
      <c r="AN58" s="35" t="b">
        <f t="shared" si="46"/>
        <v>1</v>
      </c>
      <c r="AO58" s="35" t="b">
        <f t="shared" si="46"/>
        <v>1</v>
      </c>
      <c r="AP58" s="35" t="b">
        <f t="shared" si="46"/>
        <v>1</v>
      </c>
    </row>
    <row r="59" spans="1:42" ht="13.5">
      <c r="A59" s="301"/>
      <c r="B59" s="61" t="s">
        <v>51</v>
      </c>
      <c r="C59" s="205">
        <v>92360</v>
      </c>
      <c r="D59" s="205">
        <v>81731</v>
      </c>
      <c r="E59" s="205">
        <v>90780</v>
      </c>
      <c r="F59" s="205">
        <v>97843</v>
      </c>
      <c r="G59" s="203">
        <v>96708</v>
      </c>
      <c r="H59" s="203">
        <v>95176</v>
      </c>
      <c r="I59" s="59">
        <f t="shared" si="48"/>
        <v>1.7166255631864482</v>
      </c>
      <c r="J59" s="59">
        <f t="shared" si="48"/>
        <v>1.5014018178257733</v>
      </c>
      <c r="K59" s="59">
        <f t="shared" si="48"/>
        <v>1.6413746467464512</v>
      </c>
      <c r="L59" s="59">
        <f t="shared" si="48"/>
        <v>1.7588367873235329</v>
      </c>
      <c r="M59" s="59">
        <f t="shared" si="48"/>
        <v>1.7315939803527791</v>
      </c>
      <c r="N59" s="59">
        <f t="shared" si="48"/>
        <v>1.7685597877490404</v>
      </c>
      <c r="O59" s="134">
        <f t="shared" si="51"/>
        <v>-11.508228670420095</v>
      </c>
      <c r="P59" s="134">
        <f t="shared" si="51"/>
        <v>11.071686385826675</v>
      </c>
      <c r="Q59" s="134">
        <f t="shared" si="51"/>
        <v>7.780348094293897</v>
      </c>
      <c r="R59" s="134">
        <f t="shared" si="51"/>
        <v>-1.1600216673650643</v>
      </c>
      <c r="S59" s="134">
        <f t="shared" si="52"/>
        <v>-1.5841502254208546</v>
      </c>
      <c r="U59" s="41">
        <f t="shared" si="49"/>
        <v>1.7166255631864482</v>
      </c>
      <c r="V59" s="41">
        <f t="shared" si="49"/>
        <v>1.5014018178257733</v>
      </c>
      <c r="W59" s="41">
        <f t="shared" si="49"/>
        <v>1.6413746467464512</v>
      </c>
      <c r="X59" s="41">
        <f t="shared" si="49"/>
        <v>1.7588367873235329</v>
      </c>
      <c r="Y59" s="41">
        <f t="shared" si="49"/>
        <v>1.7315939803527791</v>
      </c>
      <c r="Z59" s="41">
        <f t="shared" si="49"/>
        <v>1.7685597877490404</v>
      </c>
      <c r="AA59" s="35" t="b">
        <f t="shared" si="44"/>
        <v>1</v>
      </c>
      <c r="AB59" s="35" t="b">
        <f t="shared" si="44"/>
        <v>1</v>
      </c>
      <c r="AC59" s="35" t="b">
        <f t="shared" si="44"/>
        <v>1</v>
      </c>
      <c r="AD59" s="35" t="b">
        <f t="shared" si="44"/>
        <v>1</v>
      </c>
      <c r="AE59" s="35" t="b">
        <f t="shared" si="44"/>
        <v>1</v>
      </c>
      <c r="AF59" s="35" t="b">
        <f t="shared" si="44"/>
        <v>1</v>
      </c>
      <c r="AG59" s="41">
        <f t="shared" si="50"/>
        <v>-11.508228670420095</v>
      </c>
      <c r="AH59" s="41">
        <f t="shared" si="50"/>
        <v>11.071686385826675</v>
      </c>
      <c r="AI59" s="41">
        <f t="shared" si="50"/>
        <v>7.780348094293897</v>
      </c>
      <c r="AJ59" s="41">
        <f t="shared" si="50"/>
        <v>-1.1600216673650643</v>
      </c>
      <c r="AK59" s="41">
        <f t="shared" si="50"/>
        <v>-1.5841502254208546</v>
      </c>
      <c r="AL59" s="35" t="b">
        <f t="shared" si="46"/>
        <v>1</v>
      </c>
      <c r="AM59" s="35" t="b">
        <f t="shared" si="46"/>
        <v>1</v>
      </c>
      <c r="AN59" s="35" t="b">
        <f t="shared" si="46"/>
        <v>1</v>
      </c>
      <c r="AO59" s="35" t="b">
        <f t="shared" si="46"/>
        <v>1</v>
      </c>
      <c r="AP59" s="35" t="b">
        <f t="shared" si="46"/>
        <v>1</v>
      </c>
    </row>
    <row r="60" spans="1:42" ht="13.5">
      <c r="A60" s="302"/>
      <c r="B60" s="61" t="s">
        <v>147</v>
      </c>
      <c r="C60" s="205">
        <v>61313</v>
      </c>
      <c r="D60" s="205">
        <v>61981</v>
      </c>
      <c r="E60" s="205">
        <v>64379</v>
      </c>
      <c r="F60" s="205">
        <v>68252</v>
      </c>
      <c r="G60" s="203">
        <v>71924</v>
      </c>
      <c r="H60" s="203">
        <v>77830</v>
      </c>
      <c r="I60" s="146">
        <f t="shared" si="48"/>
        <v>1.1395784230798038</v>
      </c>
      <c r="J60" s="146">
        <f t="shared" si="48"/>
        <v>1.1385935088358061</v>
      </c>
      <c r="K60" s="146">
        <f t="shared" si="48"/>
        <v>1.164023555660826</v>
      </c>
      <c r="L60" s="146">
        <f t="shared" si="48"/>
        <v>1.2269056387110553</v>
      </c>
      <c r="M60" s="146">
        <f t="shared" si="48"/>
        <v>1.2878269165207976</v>
      </c>
      <c r="N60" s="146">
        <f t="shared" si="48"/>
        <v>1.4462365331649556</v>
      </c>
      <c r="O60" s="136">
        <f t="shared" si="51"/>
        <v>1.089491624940877</v>
      </c>
      <c r="P60" s="136">
        <f t="shared" si="51"/>
        <v>3.868927574579307</v>
      </c>
      <c r="Q60" s="136">
        <f t="shared" si="51"/>
        <v>6.015936873825316</v>
      </c>
      <c r="R60" s="136">
        <f t="shared" si="51"/>
        <v>5.380062122721679</v>
      </c>
      <c r="S60" s="136">
        <f t="shared" si="52"/>
        <v>8.211445414604304</v>
      </c>
      <c r="U60" s="41">
        <f t="shared" si="49"/>
        <v>1.1395784230798038</v>
      </c>
      <c r="V60" s="41">
        <f t="shared" si="49"/>
        <v>1.1385935088358061</v>
      </c>
      <c r="W60" s="41">
        <f t="shared" si="49"/>
        <v>1.164023555660826</v>
      </c>
      <c r="X60" s="41">
        <f t="shared" si="49"/>
        <v>1.2269056387110553</v>
      </c>
      <c r="Y60" s="41">
        <f t="shared" si="49"/>
        <v>1.2878269165207976</v>
      </c>
      <c r="Z60" s="41">
        <f t="shared" si="49"/>
        <v>1.4462365331649556</v>
      </c>
      <c r="AA60" s="35" t="b">
        <f t="shared" si="44"/>
        <v>1</v>
      </c>
      <c r="AB60" s="35" t="b">
        <f t="shared" si="44"/>
        <v>1</v>
      </c>
      <c r="AC60" s="35" t="b">
        <f t="shared" si="44"/>
        <v>1</v>
      </c>
      <c r="AD60" s="35" t="b">
        <f t="shared" si="44"/>
        <v>1</v>
      </c>
      <c r="AE60" s="35" t="b">
        <f t="shared" si="44"/>
        <v>1</v>
      </c>
      <c r="AF60" s="35" t="b">
        <f t="shared" si="44"/>
        <v>1</v>
      </c>
      <c r="AG60" s="41">
        <f t="shared" si="50"/>
        <v>1.089491624940877</v>
      </c>
      <c r="AH60" s="41">
        <f t="shared" si="50"/>
        <v>3.868927574579307</v>
      </c>
      <c r="AI60" s="41">
        <f t="shared" si="50"/>
        <v>6.015936873825316</v>
      </c>
      <c r="AJ60" s="41">
        <f t="shared" si="50"/>
        <v>5.380062122721679</v>
      </c>
      <c r="AK60" s="41">
        <f t="shared" si="50"/>
        <v>8.211445414604304</v>
      </c>
      <c r="AL60" s="35" t="b">
        <f t="shared" si="46"/>
        <v>1</v>
      </c>
      <c r="AM60" s="35" t="b">
        <f t="shared" si="46"/>
        <v>1</v>
      </c>
      <c r="AN60" s="35" t="b">
        <f t="shared" si="46"/>
        <v>1</v>
      </c>
      <c r="AO60" s="35" t="b">
        <f t="shared" si="46"/>
        <v>1</v>
      </c>
      <c r="AP60" s="35" t="b">
        <f t="shared" si="46"/>
        <v>1</v>
      </c>
    </row>
    <row r="61" spans="1:42" ht="13.5">
      <c r="A61" s="303"/>
      <c r="B61" s="163" t="s">
        <v>59</v>
      </c>
      <c r="C61" s="204">
        <v>5380323</v>
      </c>
      <c r="D61" s="204">
        <v>5443646</v>
      </c>
      <c r="E61" s="204">
        <v>5530730</v>
      </c>
      <c r="F61" s="204">
        <v>5562938</v>
      </c>
      <c r="G61" s="204">
        <v>5584912</v>
      </c>
      <c r="H61" s="204">
        <v>5381554</v>
      </c>
      <c r="I61" s="147">
        <f t="shared" si="48"/>
        <v>100</v>
      </c>
      <c r="J61" s="147">
        <f t="shared" si="48"/>
        <v>100</v>
      </c>
      <c r="K61" s="147">
        <f t="shared" si="48"/>
        <v>100</v>
      </c>
      <c r="L61" s="147">
        <f t="shared" si="48"/>
        <v>100</v>
      </c>
      <c r="M61" s="147">
        <f t="shared" si="48"/>
        <v>100</v>
      </c>
      <c r="N61" s="147">
        <f t="shared" si="48"/>
        <v>100</v>
      </c>
      <c r="O61" s="137">
        <f t="shared" si="51"/>
        <v>1.1769367749854422</v>
      </c>
      <c r="P61" s="137">
        <f t="shared" si="51"/>
        <v>1.5997366470927759</v>
      </c>
      <c r="Q61" s="137">
        <f t="shared" si="51"/>
        <v>0.5823462725535327</v>
      </c>
      <c r="R61" s="137">
        <f t="shared" si="51"/>
        <v>0.3950070987668746</v>
      </c>
      <c r="S61" s="137">
        <f t="shared" si="52"/>
        <v>-3.6412032991746335</v>
      </c>
      <c r="U61" s="41">
        <f t="shared" si="49"/>
        <v>100</v>
      </c>
      <c r="V61" s="41">
        <f t="shared" si="49"/>
        <v>100</v>
      </c>
      <c r="W61" s="41">
        <f t="shared" si="49"/>
        <v>100</v>
      </c>
      <c r="X61" s="41">
        <f t="shared" si="49"/>
        <v>100</v>
      </c>
      <c r="Y61" s="41">
        <f t="shared" si="49"/>
        <v>100</v>
      </c>
      <c r="Z61" s="41">
        <f t="shared" si="49"/>
        <v>100</v>
      </c>
      <c r="AA61" s="35" t="b">
        <f t="shared" si="44"/>
        <v>1</v>
      </c>
      <c r="AB61" s="35" t="b">
        <f t="shared" si="44"/>
        <v>1</v>
      </c>
      <c r="AC61" s="35" t="b">
        <f t="shared" si="44"/>
        <v>1</v>
      </c>
      <c r="AD61" s="35" t="b">
        <f t="shared" si="44"/>
        <v>1</v>
      </c>
      <c r="AE61" s="35" t="b">
        <f t="shared" si="44"/>
        <v>1</v>
      </c>
      <c r="AF61" s="35" t="b">
        <f t="shared" si="44"/>
        <v>1</v>
      </c>
      <c r="AG61" s="41">
        <f t="shared" si="50"/>
        <v>1.1769367749854422</v>
      </c>
      <c r="AH61" s="41">
        <f t="shared" si="50"/>
        <v>1.5997366470927759</v>
      </c>
      <c r="AI61" s="41">
        <f t="shared" si="50"/>
        <v>0.5823462725535327</v>
      </c>
      <c r="AJ61" s="41">
        <f t="shared" si="50"/>
        <v>0.3950070987668746</v>
      </c>
      <c r="AK61" s="41">
        <f t="shared" si="50"/>
        <v>-3.6412032991746335</v>
      </c>
      <c r="AL61" s="35" t="b">
        <f t="shared" si="46"/>
        <v>1</v>
      </c>
      <c r="AM61" s="35" t="b">
        <f t="shared" si="46"/>
        <v>1</v>
      </c>
      <c r="AN61" s="35" t="b">
        <f t="shared" si="46"/>
        <v>1</v>
      </c>
      <c r="AO61" s="35" t="b">
        <f t="shared" si="46"/>
        <v>1</v>
      </c>
      <c r="AP61" s="35" t="b">
        <f t="shared" si="46"/>
        <v>1</v>
      </c>
    </row>
    <row r="62" ht="13.5">
      <c r="A62" s="72" t="s">
        <v>60</v>
      </c>
    </row>
    <row r="63" ht="13.5">
      <c r="A63" s="164" t="s">
        <v>61</v>
      </c>
    </row>
    <row r="64" ht="13.5">
      <c r="A64" s="164" t="s">
        <v>62</v>
      </c>
    </row>
    <row r="65" ht="13.5">
      <c r="A65" s="164" t="s">
        <v>63</v>
      </c>
    </row>
  </sheetData>
  <sheetProtection/>
  <mergeCells count="28">
    <mergeCell ref="A48:A54"/>
    <mergeCell ref="A55:A61"/>
    <mergeCell ref="AG35:AP35"/>
    <mergeCell ref="A37:A43"/>
    <mergeCell ref="A46:B47"/>
    <mergeCell ref="D46:G46"/>
    <mergeCell ref="I46:N46"/>
    <mergeCell ref="O46:S46"/>
    <mergeCell ref="U46:AF46"/>
    <mergeCell ref="AG46:AP46"/>
    <mergeCell ref="A29:B29"/>
    <mergeCell ref="A35:B36"/>
    <mergeCell ref="D35:G35"/>
    <mergeCell ref="I35:N35"/>
    <mergeCell ref="O35:S35"/>
    <mergeCell ref="U35:AF35"/>
    <mergeCell ref="A5:B5"/>
    <mergeCell ref="A9:B9"/>
    <mergeCell ref="A13:B13"/>
    <mergeCell ref="A26:B26"/>
    <mergeCell ref="A27:B27"/>
    <mergeCell ref="A28:B28"/>
    <mergeCell ref="A3:B4"/>
    <mergeCell ref="D3:G3"/>
    <mergeCell ref="I3:N3"/>
    <mergeCell ref="O3:S3"/>
    <mergeCell ref="U3:AF3"/>
    <mergeCell ref="AG3:AP3"/>
  </mergeCells>
  <conditionalFormatting sqref="U5:AP61">
    <cfRule type="cellIs" priority="1" dxfId="1" operator="equal" stopIfTrue="1">
      <formula>$AQ$1</formula>
    </cfRule>
    <cfRule type="cellIs" priority="2" dxfId="0" operator="equal" stopIfTrue="1">
      <formula>$AP$1</formula>
    </cfRule>
  </conditionalFormatting>
  <printOptions horizontalCentered="1"/>
  <pageMargins left="0.984251968503937" right="0.3937007874015748" top="0.7874015748031497" bottom="0.7874015748031497" header="0.5118110236220472" footer="0.5118110236220472"/>
  <pageSetup blackAndWhite="1" fitToHeight="1" fitToWidth="1" horizontalDpi="600" verticalDpi="600" orientation="landscape" paperSize="8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view="pageBreakPreview" zoomScale="80" zoomScaleNormal="90" zoomScaleSheetLayoutView="80" zoomScalePageLayoutView="0" workbookViewId="0" topLeftCell="A1">
      <selection activeCell="C6" sqref="C6"/>
    </sheetView>
  </sheetViews>
  <sheetFormatPr defaultColWidth="9.00390625" defaultRowHeight="13.5"/>
  <cols>
    <col min="1" max="1" width="3.125" style="29" customWidth="1"/>
    <col min="2" max="2" width="17.625" style="29" customWidth="1"/>
    <col min="3" max="8" width="9.375" style="29" bestFit="1" customWidth="1"/>
    <col min="9" max="14" width="11.625" style="29" customWidth="1"/>
    <col min="15" max="19" width="9.125" style="29" customWidth="1"/>
    <col min="20" max="20" width="9.00390625" style="29" customWidth="1"/>
    <col min="21" max="21" width="2.875" style="29" customWidth="1"/>
    <col min="22" max="22" width="25.00390625" style="29" bestFit="1" customWidth="1"/>
    <col min="23" max="28" width="13.75390625" style="29" bestFit="1" customWidth="1"/>
    <col min="29" max="34" width="11.625" style="29" customWidth="1"/>
    <col min="35" max="40" width="5.625" style="29" customWidth="1"/>
    <col min="41" max="16384" width="9.00390625" style="29" customWidth="1"/>
  </cols>
  <sheetData>
    <row r="1" spans="1:50" ht="17.25">
      <c r="A1" s="150" t="s">
        <v>64</v>
      </c>
      <c r="B1" s="150"/>
      <c r="J1" s="87"/>
      <c r="AX1" s="29" t="b">
        <v>0</v>
      </c>
    </row>
    <row r="2" spans="1:2" ht="8.25" customHeight="1">
      <c r="A2" s="151"/>
      <c r="B2" s="151"/>
    </row>
    <row r="3" spans="1:19" ht="8.25" customHeight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50" s="35" customFormat="1" ht="15" customHeight="1">
      <c r="A4" s="307" t="s">
        <v>65</v>
      </c>
      <c r="B4" s="308"/>
      <c r="C4" s="76"/>
      <c r="D4" s="77"/>
      <c r="E4" s="280" t="s">
        <v>66</v>
      </c>
      <c r="F4" s="280"/>
      <c r="G4" s="78" t="s">
        <v>67</v>
      </c>
      <c r="H4" s="79"/>
      <c r="I4" s="76"/>
      <c r="J4" s="80" t="s">
        <v>68</v>
      </c>
      <c r="K4" s="78" t="s">
        <v>69</v>
      </c>
      <c r="L4" s="78"/>
      <c r="M4" s="77"/>
      <c r="N4" s="77"/>
      <c r="O4" s="281" t="s">
        <v>70</v>
      </c>
      <c r="P4" s="280"/>
      <c r="Q4" s="280"/>
      <c r="R4" s="280"/>
      <c r="S4" s="280"/>
      <c r="U4" s="320" t="s">
        <v>12</v>
      </c>
      <c r="V4" s="320"/>
      <c r="W4" s="320"/>
      <c r="X4" s="320"/>
      <c r="Y4" s="320"/>
      <c r="Z4" s="320"/>
      <c r="AA4" s="320"/>
      <c r="AB4" s="320"/>
      <c r="AC4" s="320" t="s">
        <v>90</v>
      </c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17" t="s">
        <v>70</v>
      </c>
      <c r="AP4" s="318"/>
      <c r="AQ4" s="318"/>
      <c r="AR4" s="318"/>
      <c r="AS4" s="318"/>
      <c r="AT4" s="318"/>
      <c r="AU4" s="318"/>
      <c r="AV4" s="318"/>
      <c r="AW4" s="318"/>
      <c r="AX4" s="319"/>
    </row>
    <row r="5" spans="1:50" s="35" customFormat="1" ht="15" customHeight="1">
      <c r="A5" s="309"/>
      <c r="B5" s="310"/>
      <c r="C5" s="81">
        <v>27</v>
      </c>
      <c r="D5" s="82">
        <f>C5+1</f>
        <v>28</v>
      </c>
      <c r="E5" s="82">
        <f>D5+1</f>
        <v>29</v>
      </c>
      <c r="F5" s="82">
        <f>E5+1</f>
        <v>30</v>
      </c>
      <c r="G5" s="82" t="s">
        <v>151</v>
      </c>
      <c r="H5" s="82">
        <v>2</v>
      </c>
      <c r="I5" s="83">
        <f aca="true" t="shared" si="0" ref="I5:N5">C5</f>
        <v>27</v>
      </c>
      <c r="J5" s="83">
        <f t="shared" si="0"/>
        <v>28</v>
      </c>
      <c r="K5" s="83">
        <f t="shared" si="0"/>
        <v>29</v>
      </c>
      <c r="L5" s="83">
        <f t="shared" si="0"/>
        <v>30</v>
      </c>
      <c r="M5" s="83" t="str">
        <f t="shared" si="0"/>
        <v>元</v>
      </c>
      <c r="N5" s="83">
        <f t="shared" si="0"/>
        <v>2</v>
      </c>
      <c r="O5" s="84">
        <f>D5</f>
        <v>28</v>
      </c>
      <c r="P5" s="84">
        <f>E5</f>
        <v>29</v>
      </c>
      <c r="Q5" s="84">
        <f>F5</f>
        <v>30</v>
      </c>
      <c r="R5" s="84" t="str">
        <f>G5</f>
        <v>元</v>
      </c>
      <c r="S5" s="84">
        <f>H5</f>
        <v>2</v>
      </c>
      <c r="T5" s="39"/>
      <c r="U5" s="317"/>
      <c r="V5" s="319"/>
      <c r="W5" s="108">
        <f>２・３!C4</f>
        <v>27</v>
      </c>
      <c r="X5" s="108">
        <f>２・３!D4</f>
        <v>28</v>
      </c>
      <c r="Y5" s="108">
        <f>２・３!E4</f>
        <v>29</v>
      </c>
      <c r="Z5" s="108">
        <f>２・３!F4</f>
        <v>30</v>
      </c>
      <c r="AA5" s="108" t="str">
        <f>２・３!G4</f>
        <v>元</v>
      </c>
      <c r="AB5" s="108">
        <f>２・３!H4</f>
        <v>2</v>
      </c>
      <c r="AC5" s="108">
        <f aca="true" t="shared" si="1" ref="AC5:AH5">I5</f>
        <v>27</v>
      </c>
      <c r="AD5" s="108">
        <f t="shared" si="1"/>
        <v>28</v>
      </c>
      <c r="AE5" s="108">
        <f t="shared" si="1"/>
        <v>29</v>
      </c>
      <c r="AF5" s="108">
        <f t="shared" si="1"/>
        <v>30</v>
      </c>
      <c r="AG5" s="108" t="str">
        <f t="shared" si="1"/>
        <v>元</v>
      </c>
      <c r="AH5" s="108">
        <f t="shared" si="1"/>
        <v>2</v>
      </c>
      <c r="AI5" s="108">
        <f aca="true" t="shared" si="2" ref="AI5:AN5">AC5</f>
        <v>27</v>
      </c>
      <c r="AJ5" s="108">
        <f t="shared" si="2"/>
        <v>28</v>
      </c>
      <c r="AK5" s="108">
        <f t="shared" si="2"/>
        <v>29</v>
      </c>
      <c r="AL5" s="108">
        <f t="shared" si="2"/>
        <v>30</v>
      </c>
      <c r="AM5" s="108" t="str">
        <f t="shared" si="2"/>
        <v>元</v>
      </c>
      <c r="AN5" s="108">
        <f t="shared" si="2"/>
        <v>2</v>
      </c>
      <c r="AO5" s="108">
        <v>23</v>
      </c>
      <c r="AP5" s="108">
        <v>24</v>
      </c>
      <c r="AQ5" s="108">
        <v>25</v>
      </c>
      <c r="AR5" s="108">
        <v>26</v>
      </c>
      <c r="AS5" s="108">
        <v>27</v>
      </c>
      <c r="AT5" s="108">
        <f>AO5</f>
        <v>23</v>
      </c>
      <c r="AU5" s="108">
        <f>AP5</f>
        <v>24</v>
      </c>
      <c r="AV5" s="108">
        <f>AQ5</f>
        <v>25</v>
      </c>
      <c r="AW5" s="108">
        <f>AR5</f>
        <v>26</v>
      </c>
      <c r="AX5" s="108">
        <f>AS5</f>
        <v>27</v>
      </c>
    </row>
    <row r="6" spans="1:50" s="35" customFormat="1" ht="15.75" customHeight="1">
      <c r="A6" s="313" t="s">
        <v>47</v>
      </c>
      <c r="B6" s="314"/>
      <c r="C6" s="85">
        <v>4030</v>
      </c>
      <c r="D6" s="86">
        <v>3997</v>
      </c>
      <c r="E6" s="86">
        <v>3960</v>
      </c>
      <c r="F6" s="86">
        <v>4031</v>
      </c>
      <c r="G6" s="86">
        <v>4165</v>
      </c>
      <c r="H6" s="86">
        <v>3544</v>
      </c>
      <c r="I6" s="87">
        <f>ROUND(２・３!C5/C6*1000,0)</f>
        <v>1777339</v>
      </c>
      <c r="J6" s="87">
        <f>ROUND(２・３!D5/D6*1000,0)</f>
        <v>2025329</v>
      </c>
      <c r="K6" s="87">
        <f>ROUND(２・３!E5/E6*1000,0)</f>
        <v>2266325</v>
      </c>
      <c r="L6" s="87">
        <f>ROUND(２・３!F5/F6*1000,0)</f>
        <v>2032872</v>
      </c>
      <c r="M6" s="87">
        <f>ROUND(２・３!G5/G6*1000,0)</f>
        <v>1851170</v>
      </c>
      <c r="N6" s="87">
        <f>ROUND(２・３!H5/H6*1000,0)</f>
        <v>2027698</v>
      </c>
      <c r="O6" s="44">
        <f aca="true" t="shared" si="3" ref="O6:O27">IF(I6=0,IF(J6=0,0,100),(J6-I6)/ABS(I6)*100)</f>
        <v>13.952881245502406</v>
      </c>
      <c r="P6" s="44">
        <f aca="true" t="shared" si="4" ref="P6:P27">IF(J6=0,IF(K6=0,0,100),(K6-J6)/ABS(J6)*100)</f>
        <v>11.89910379992584</v>
      </c>
      <c r="Q6" s="44">
        <f aca="true" t="shared" si="5" ref="Q6:Q27">IF(K6=0,IF(L6=0,0,100),(L6-K6)/ABS(K6)*100)</f>
        <v>-10.300949775517633</v>
      </c>
      <c r="R6" s="44">
        <f aca="true" t="shared" si="6" ref="R6:R27">IF(L6=0,IF(M6=0,0,100),(M6-L6)/ABS(L6)*100)</f>
        <v>-8.938191878288452</v>
      </c>
      <c r="S6" s="44">
        <f aca="true" t="shared" si="7" ref="S6:S27">IF(M6=0,IF(N6=0,0,100),(N6-M6)/ABS(M6)*100)</f>
        <v>9.536023163728885</v>
      </c>
      <c r="U6" s="35" t="str">
        <f>２・３!A5</f>
        <v>第１次産業</v>
      </c>
      <c r="W6" s="107">
        <f>２・３!C5</f>
        <v>7162676</v>
      </c>
      <c r="X6" s="107">
        <f>２・３!D5</f>
        <v>8095239</v>
      </c>
      <c r="Y6" s="107">
        <f>２・３!E5</f>
        <v>8974647</v>
      </c>
      <c r="Z6" s="107">
        <f>２・３!F5</f>
        <v>8194509</v>
      </c>
      <c r="AA6" s="107">
        <f>２・３!G5</f>
        <v>7710124</v>
      </c>
      <c r="AB6" s="107">
        <f>２・３!H5</f>
        <v>7186160</v>
      </c>
      <c r="AC6" s="107">
        <f aca="true" t="shared" si="8" ref="AC6:AC27">ROUND(W6/C6*1000,0)</f>
        <v>1777339</v>
      </c>
      <c r="AD6" s="107">
        <f aca="true" t="shared" si="9" ref="AD6:AD27">ROUND(X6/D6*1000,0)</f>
        <v>2025329</v>
      </c>
      <c r="AE6" s="107">
        <f aca="true" t="shared" si="10" ref="AE6:AE27">ROUND(Y6/E6*1000,0)</f>
        <v>2266325</v>
      </c>
      <c r="AF6" s="107">
        <f aca="true" t="shared" si="11" ref="AF6:AF27">ROUND(Z6/F6*1000,0)</f>
        <v>2032872</v>
      </c>
      <c r="AG6" s="107">
        <f aca="true" t="shared" si="12" ref="AG6:AG27">ROUND(AA6/G6*1000,0)</f>
        <v>1851170</v>
      </c>
      <c r="AH6" s="107">
        <f aca="true" t="shared" si="13" ref="AH6:AH27">ROUND(AB6/H6*1000,0)</f>
        <v>2027698</v>
      </c>
      <c r="AI6" s="35" t="b">
        <f aca="true" t="shared" si="14" ref="AI6:AI27">AC6=I6</f>
        <v>1</v>
      </c>
      <c r="AJ6" s="35" t="b">
        <f aca="true" t="shared" si="15" ref="AJ6:AJ27">AD6=J6</f>
        <v>1</v>
      </c>
      <c r="AK6" s="35" t="b">
        <f aca="true" t="shared" si="16" ref="AK6:AK27">AE6=K6</f>
        <v>1</v>
      </c>
      <c r="AL6" s="35" t="b">
        <f aca="true" t="shared" si="17" ref="AL6:AL27">AF6=L6</f>
        <v>1</v>
      </c>
      <c r="AM6" s="35" t="b">
        <f aca="true" t="shared" si="18" ref="AM6:AM27">AG6=M6</f>
        <v>1</v>
      </c>
      <c r="AN6" s="35" t="b">
        <f aca="true" t="shared" si="19" ref="AN6:AN27">AH6=N6</f>
        <v>1</v>
      </c>
      <c r="AO6" s="41">
        <f aca="true" t="shared" si="20" ref="AO6:AO27">(AD6-AC6)/AC6*100</f>
        <v>13.952881245502406</v>
      </c>
      <c r="AP6" s="41">
        <f aca="true" t="shared" si="21" ref="AP6:AP27">(AE6-AD6)/AD6*100</f>
        <v>11.89910379992584</v>
      </c>
      <c r="AQ6" s="41">
        <f aca="true" t="shared" si="22" ref="AQ6:AQ27">(AF6-AE6)/AE6*100</f>
        <v>-10.300949775517633</v>
      </c>
      <c r="AR6" s="41">
        <f aca="true" t="shared" si="23" ref="AR6:AR27">(AG6-AF6)/AF6*100</f>
        <v>-8.938191878288452</v>
      </c>
      <c r="AS6" s="41">
        <f aca="true" t="shared" si="24" ref="AS6:AS27">(AH6-AG6)/AG6*100</f>
        <v>9.536023163728885</v>
      </c>
      <c r="AT6" s="35" t="b">
        <f aca="true" t="shared" si="25" ref="AT6:AT27">AO6=O6</f>
        <v>1</v>
      </c>
      <c r="AU6" s="35" t="b">
        <f aca="true" t="shared" si="26" ref="AU6:AU27">AP6=P6</f>
        <v>1</v>
      </c>
      <c r="AV6" s="35" t="b">
        <f aca="true" t="shared" si="27" ref="AV6:AV27">AQ6=Q6</f>
        <v>1</v>
      </c>
      <c r="AW6" s="35" t="b">
        <f aca="true" t="shared" si="28" ref="AW6:AW27">AR6=R6</f>
        <v>1</v>
      </c>
      <c r="AX6" s="35" t="b">
        <f aca="true" t="shared" si="29" ref="AX6:AX27">AS6=S6</f>
        <v>1</v>
      </c>
    </row>
    <row r="7" spans="2:50" s="35" customFormat="1" ht="15.75" customHeight="1">
      <c r="B7" s="149" t="s">
        <v>125</v>
      </c>
      <c r="C7" s="88">
        <v>3585</v>
      </c>
      <c r="D7" s="87">
        <v>3547</v>
      </c>
      <c r="E7" s="87">
        <v>3521</v>
      </c>
      <c r="F7" s="87">
        <v>3585</v>
      </c>
      <c r="G7" s="87">
        <v>3685</v>
      </c>
      <c r="H7" s="87">
        <v>3121</v>
      </c>
      <c r="I7" s="87">
        <f>ROUND(２・３!C6/C7*1000,0)</f>
        <v>1112783</v>
      </c>
      <c r="J7" s="87">
        <f>ROUND(２・３!D6/D7*1000,0)</f>
        <v>1275209</v>
      </c>
      <c r="K7" s="87">
        <f>ROUND(２・３!E6/E7*1000,0)</f>
        <v>1409442</v>
      </c>
      <c r="L7" s="87">
        <f>ROUND(２・３!F6/F7*1000,0)</f>
        <v>1223483</v>
      </c>
      <c r="M7" s="87">
        <f>ROUND(２・３!G6/G7*1000,0)</f>
        <v>1196277</v>
      </c>
      <c r="N7" s="87">
        <f>ROUND(２・３!H6/H7*1000,0)</f>
        <v>1314474</v>
      </c>
      <c r="O7" s="44">
        <f t="shared" si="3"/>
        <v>14.59637683178122</v>
      </c>
      <c r="P7" s="44">
        <f t="shared" si="4"/>
        <v>10.526352935087504</v>
      </c>
      <c r="Q7" s="44">
        <f t="shared" si="5"/>
        <v>-13.193802937616447</v>
      </c>
      <c r="R7" s="44">
        <f t="shared" si="6"/>
        <v>-2.223651656786404</v>
      </c>
      <c r="S7" s="44">
        <f t="shared" si="7"/>
        <v>9.880403953265004</v>
      </c>
      <c r="V7" s="35" t="str">
        <f>２・３!B6</f>
        <v>農業</v>
      </c>
      <c r="W7" s="107">
        <f>２・３!C6</f>
        <v>3989327</v>
      </c>
      <c r="X7" s="107">
        <f>２・３!D6</f>
        <v>4523167</v>
      </c>
      <c r="Y7" s="107">
        <f>２・３!E6</f>
        <v>4962644</v>
      </c>
      <c r="Z7" s="107">
        <f>２・３!F6</f>
        <v>4386188</v>
      </c>
      <c r="AA7" s="107">
        <f>２・３!G6</f>
        <v>4408280</v>
      </c>
      <c r="AB7" s="107">
        <f>２・３!H6</f>
        <v>4102472</v>
      </c>
      <c r="AC7" s="107">
        <f t="shared" si="8"/>
        <v>1112783</v>
      </c>
      <c r="AD7" s="107">
        <f t="shared" si="9"/>
        <v>1275209</v>
      </c>
      <c r="AE7" s="107">
        <f t="shared" si="10"/>
        <v>1409442</v>
      </c>
      <c r="AF7" s="107">
        <f t="shared" si="11"/>
        <v>1223483</v>
      </c>
      <c r="AG7" s="107">
        <f t="shared" si="12"/>
        <v>1196277</v>
      </c>
      <c r="AH7" s="107">
        <f t="shared" si="13"/>
        <v>1314474</v>
      </c>
      <c r="AI7" s="35" t="b">
        <f t="shared" si="14"/>
        <v>1</v>
      </c>
      <c r="AJ7" s="35" t="b">
        <f t="shared" si="15"/>
        <v>1</v>
      </c>
      <c r="AK7" s="35" t="b">
        <f t="shared" si="16"/>
        <v>1</v>
      </c>
      <c r="AL7" s="35" t="b">
        <f t="shared" si="17"/>
        <v>1</v>
      </c>
      <c r="AM7" s="35" t="b">
        <f t="shared" si="18"/>
        <v>1</v>
      </c>
      <c r="AN7" s="35" t="b">
        <f t="shared" si="19"/>
        <v>1</v>
      </c>
      <c r="AO7" s="41">
        <f t="shared" si="20"/>
        <v>14.59637683178122</v>
      </c>
      <c r="AP7" s="41">
        <f t="shared" si="21"/>
        <v>10.526352935087504</v>
      </c>
      <c r="AQ7" s="41">
        <f t="shared" si="22"/>
        <v>-13.193802937616447</v>
      </c>
      <c r="AR7" s="41">
        <f t="shared" si="23"/>
        <v>-2.223651656786404</v>
      </c>
      <c r="AS7" s="41">
        <f t="shared" si="24"/>
        <v>9.880403953265004</v>
      </c>
      <c r="AT7" s="35" t="b">
        <f t="shared" si="25"/>
        <v>1</v>
      </c>
      <c r="AU7" s="35" t="b">
        <f t="shared" si="26"/>
        <v>1</v>
      </c>
      <c r="AV7" s="35" t="b">
        <f t="shared" si="27"/>
        <v>1</v>
      </c>
      <c r="AW7" s="35" t="b">
        <f t="shared" si="28"/>
        <v>1</v>
      </c>
      <c r="AX7" s="35" t="b">
        <f t="shared" si="29"/>
        <v>1</v>
      </c>
    </row>
    <row r="8" spans="2:50" s="35" customFormat="1" ht="15.75" customHeight="1">
      <c r="B8" s="149" t="s">
        <v>126</v>
      </c>
      <c r="C8" s="88">
        <v>199</v>
      </c>
      <c r="D8" s="87">
        <v>200</v>
      </c>
      <c r="E8" s="87">
        <v>196</v>
      </c>
      <c r="F8" s="87">
        <v>203</v>
      </c>
      <c r="G8" s="87">
        <v>209</v>
      </c>
      <c r="H8" s="87">
        <v>193</v>
      </c>
      <c r="I8" s="87">
        <f>ROUND(２・３!C7/C8*1000,0)</f>
        <v>1702804</v>
      </c>
      <c r="J8" s="87">
        <f>ROUND(２・３!D7/D8*1000,0)</f>
        <v>2304765</v>
      </c>
      <c r="K8" s="87">
        <f>ROUND(２・３!E7/E8*1000,0)</f>
        <v>2438541</v>
      </c>
      <c r="L8" s="87">
        <f>ROUND(２・３!F7/F8*1000,0)</f>
        <v>1951793</v>
      </c>
      <c r="M8" s="87">
        <f>ROUND(２・３!G7/G8*1000,0)</f>
        <v>1883541</v>
      </c>
      <c r="N8" s="87">
        <f>ROUND(２・３!H7/H8*1000,0)</f>
        <v>1745642</v>
      </c>
      <c r="O8" s="44">
        <f t="shared" si="3"/>
        <v>35.35116196579289</v>
      </c>
      <c r="P8" s="44">
        <f t="shared" si="4"/>
        <v>5.804322783450807</v>
      </c>
      <c r="Q8" s="44">
        <f t="shared" si="5"/>
        <v>-19.96062399606978</v>
      </c>
      <c r="R8" s="44">
        <f t="shared" si="6"/>
        <v>-3.4968872211346183</v>
      </c>
      <c r="S8" s="44">
        <f t="shared" si="7"/>
        <v>-7.321263513775383</v>
      </c>
      <c r="V8" s="35" t="str">
        <f>２・３!B7</f>
        <v>林業</v>
      </c>
      <c r="W8" s="107">
        <f>２・３!C7</f>
        <v>338858</v>
      </c>
      <c r="X8" s="107">
        <f>２・３!D7</f>
        <v>460953</v>
      </c>
      <c r="Y8" s="107">
        <f>２・３!E7</f>
        <v>477954</v>
      </c>
      <c r="Z8" s="107">
        <f>２・３!F7</f>
        <v>396214</v>
      </c>
      <c r="AA8" s="107">
        <f>２・３!G7</f>
        <v>393660</v>
      </c>
      <c r="AB8" s="107">
        <f>２・３!H7</f>
        <v>336909</v>
      </c>
      <c r="AC8" s="107">
        <f t="shared" si="8"/>
        <v>1702804</v>
      </c>
      <c r="AD8" s="107">
        <f t="shared" si="9"/>
        <v>2304765</v>
      </c>
      <c r="AE8" s="107">
        <f t="shared" si="10"/>
        <v>2438541</v>
      </c>
      <c r="AF8" s="107">
        <f t="shared" si="11"/>
        <v>1951793</v>
      </c>
      <c r="AG8" s="107">
        <f t="shared" si="12"/>
        <v>1883541</v>
      </c>
      <c r="AH8" s="107">
        <f t="shared" si="13"/>
        <v>1745642</v>
      </c>
      <c r="AI8" s="35" t="b">
        <f t="shared" si="14"/>
        <v>1</v>
      </c>
      <c r="AJ8" s="35" t="b">
        <f t="shared" si="15"/>
        <v>1</v>
      </c>
      <c r="AK8" s="35" t="b">
        <f t="shared" si="16"/>
        <v>1</v>
      </c>
      <c r="AL8" s="35" t="b">
        <f t="shared" si="17"/>
        <v>1</v>
      </c>
      <c r="AM8" s="35" t="b">
        <f t="shared" si="18"/>
        <v>1</v>
      </c>
      <c r="AN8" s="35" t="b">
        <f t="shared" si="19"/>
        <v>1</v>
      </c>
      <c r="AO8" s="41">
        <f t="shared" si="20"/>
        <v>35.35116196579289</v>
      </c>
      <c r="AP8" s="41">
        <f t="shared" si="21"/>
        <v>5.804322783450807</v>
      </c>
      <c r="AQ8" s="41">
        <f t="shared" si="22"/>
        <v>-19.96062399606978</v>
      </c>
      <c r="AR8" s="41">
        <f t="shared" si="23"/>
        <v>-3.4968872211346183</v>
      </c>
      <c r="AS8" s="41">
        <f t="shared" si="24"/>
        <v>-7.321263513775383</v>
      </c>
      <c r="AT8" s="35" t="b">
        <f t="shared" si="25"/>
        <v>1</v>
      </c>
      <c r="AU8" s="35" t="b">
        <f t="shared" si="26"/>
        <v>1</v>
      </c>
      <c r="AV8" s="35" t="b">
        <f t="shared" si="27"/>
        <v>1</v>
      </c>
      <c r="AW8" s="35" t="b">
        <f t="shared" si="28"/>
        <v>1</v>
      </c>
      <c r="AX8" s="35" t="b">
        <f t="shared" si="29"/>
        <v>1</v>
      </c>
    </row>
    <row r="9" spans="2:50" s="35" customFormat="1" ht="15.75" customHeight="1">
      <c r="B9" s="149" t="s">
        <v>127</v>
      </c>
      <c r="C9" s="88">
        <v>246</v>
      </c>
      <c r="D9" s="87">
        <v>250</v>
      </c>
      <c r="E9" s="87">
        <v>243</v>
      </c>
      <c r="F9" s="87">
        <v>243</v>
      </c>
      <c r="G9" s="87">
        <v>271</v>
      </c>
      <c r="H9" s="87">
        <v>230</v>
      </c>
      <c r="I9" s="87">
        <f>ROUND(２・３!C8/C9*1000,0)</f>
        <v>11522321</v>
      </c>
      <c r="J9" s="87">
        <f>ROUND(２・３!D8/D9*1000,0)</f>
        <v>12444476</v>
      </c>
      <c r="K9" s="87">
        <f>ROUND(２・３!E8/E9*1000,0)</f>
        <v>14543412</v>
      </c>
      <c r="L9" s="87">
        <f>ROUND(２・３!F8/F9*1000,0)</f>
        <v>14041593</v>
      </c>
      <c r="M9" s="87">
        <f>ROUND(２・３!G8/G9*1000,0)</f>
        <v>10731306</v>
      </c>
      <c r="N9" s="87">
        <f>ROUND(２・３!H8/H9*1000,0)</f>
        <v>11942517</v>
      </c>
      <c r="O9" s="44">
        <f t="shared" si="3"/>
        <v>8.003205256996399</v>
      </c>
      <c r="P9" s="44">
        <f t="shared" si="4"/>
        <v>16.866407231610232</v>
      </c>
      <c r="Q9" s="44">
        <f t="shared" si="5"/>
        <v>-3.450490160080729</v>
      </c>
      <c r="R9" s="44">
        <f t="shared" si="6"/>
        <v>-23.574867894262425</v>
      </c>
      <c r="S9" s="44">
        <f t="shared" si="7"/>
        <v>11.286706389697581</v>
      </c>
      <c r="V9" s="35" t="str">
        <f>２・３!B8</f>
        <v>水産業</v>
      </c>
      <c r="W9" s="107">
        <f>２・３!C8</f>
        <v>2834491</v>
      </c>
      <c r="X9" s="107">
        <f>２・３!D8</f>
        <v>3111119</v>
      </c>
      <c r="Y9" s="107">
        <f>２・３!E8</f>
        <v>3534049</v>
      </c>
      <c r="Z9" s="107">
        <f>２・３!F8</f>
        <v>3412107</v>
      </c>
      <c r="AA9" s="107">
        <f>２・３!G8</f>
        <v>2908184</v>
      </c>
      <c r="AB9" s="107">
        <f>２・３!H8</f>
        <v>2746779</v>
      </c>
      <c r="AC9" s="107">
        <f t="shared" si="8"/>
        <v>11522321</v>
      </c>
      <c r="AD9" s="107">
        <f t="shared" si="9"/>
        <v>12444476</v>
      </c>
      <c r="AE9" s="107">
        <f t="shared" si="10"/>
        <v>14543412</v>
      </c>
      <c r="AF9" s="107">
        <f t="shared" si="11"/>
        <v>14041593</v>
      </c>
      <c r="AG9" s="107">
        <f t="shared" si="12"/>
        <v>10731306</v>
      </c>
      <c r="AH9" s="107">
        <f t="shared" si="13"/>
        <v>11942517</v>
      </c>
      <c r="AI9" s="35" t="b">
        <f t="shared" si="14"/>
        <v>1</v>
      </c>
      <c r="AJ9" s="35" t="b">
        <f t="shared" si="15"/>
        <v>1</v>
      </c>
      <c r="AK9" s="35" t="b">
        <f t="shared" si="16"/>
        <v>1</v>
      </c>
      <c r="AL9" s="35" t="b">
        <f t="shared" si="17"/>
        <v>1</v>
      </c>
      <c r="AM9" s="35" t="b">
        <f t="shared" si="18"/>
        <v>1</v>
      </c>
      <c r="AN9" s="35" t="b">
        <f t="shared" si="19"/>
        <v>1</v>
      </c>
      <c r="AO9" s="41">
        <f t="shared" si="20"/>
        <v>8.003205256996399</v>
      </c>
      <c r="AP9" s="41">
        <f t="shared" si="21"/>
        <v>16.866407231610232</v>
      </c>
      <c r="AQ9" s="41">
        <f t="shared" si="22"/>
        <v>-3.450490160080729</v>
      </c>
      <c r="AR9" s="41">
        <f t="shared" si="23"/>
        <v>-23.574867894262425</v>
      </c>
      <c r="AS9" s="41">
        <f t="shared" si="24"/>
        <v>11.286706389697581</v>
      </c>
      <c r="AT9" s="35" t="b">
        <f t="shared" si="25"/>
        <v>1</v>
      </c>
      <c r="AU9" s="35" t="b">
        <f t="shared" si="26"/>
        <v>1</v>
      </c>
      <c r="AV9" s="35" t="b">
        <f t="shared" si="27"/>
        <v>1</v>
      </c>
      <c r="AW9" s="35" t="b">
        <f t="shared" si="28"/>
        <v>1</v>
      </c>
      <c r="AX9" s="35" t="b">
        <f t="shared" si="29"/>
        <v>1</v>
      </c>
    </row>
    <row r="10" spans="1:50" s="35" customFormat="1" ht="15" customHeight="1">
      <c r="A10" s="313" t="s">
        <v>48</v>
      </c>
      <c r="B10" s="314"/>
      <c r="C10" s="88">
        <v>43456</v>
      </c>
      <c r="D10" s="87">
        <v>43142.99999999999</v>
      </c>
      <c r="E10" s="87">
        <v>42822</v>
      </c>
      <c r="F10" s="87">
        <v>43488</v>
      </c>
      <c r="G10" s="87">
        <v>44705</v>
      </c>
      <c r="H10" s="87">
        <v>42099</v>
      </c>
      <c r="I10" s="87">
        <f>ROUND(２・３!C9/C10*1000,0)</f>
        <v>5176026</v>
      </c>
      <c r="J10" s="87">
        <f>ROUND(２・３!D9/D10*1000,0)</f>
        <v>5590480</v>
      </c>
      <c r="K10" s="87">
        <f>ROUND(２・３!E9/E10*1000,0)</f>
        <v>5847440</v>
      </c>
      <c r="L10" s="87">
        <f>ROUND(２・３!F9/F10*1000,0)</f>
        <v>5628986</v>
      </c>
      <c r="M10" s="87">
        <f>ROUND(２・３!G9/G10*1000,0)</f>
        <v>5627611</v>
      </c>
      <c r="N10" s="87">
        <f>ROUND(２・３!H9/H10*1000,0)</f>
        <v>6392845</v>
      </c>
      <c r="O10" s="44">
        <f t="shared" si="3"/>
        <v>8.00718543531273</v>
      </c>
      <c r="P10" s="44">
        <f t="shared" si="4"/>
        <v>4.596385283553469</v>
      </c>
      <c r="Q10" s="44">
        <f t="shared" si="5"/>
        <v>-3.735891261817137</v>
      </c>
      <c r="R10" s="44">
        <f t="shared" si="6"/>
        <v>-0.024427134833875944</v>
      </c>
      <c r="S10" s="44">
        <f t="shared" si="7"/>
        <v>13.59784818104876</v>
      </c>
      <c r="U10" s="35" t="str">
        <f>２・３!A9</f>
        <v>第２次産業</v>
      </c>
      <c r="W10" s="107">
        <f>２・３!C9</f>
        <v>224929379</v>
      </c>
      <c r="X10" s="107">
        <f>２・３!D9</f>
        <v>241190085</v>
      </c>
      <c r="Y10" s="107">
        <f>２・３!E9</f>
        <v>250399089</v>
      </c>
      <c r="Z10" s="107">
        <f>２・３!F9</f>
        <v>244793354</v>
      </c>
      <c r="AA10" s="107">
        <f>２・３!G9</f>
        <v>251582330</v>
      </c>
      <c r="AB10" s="107">
        <f>２・３!H9</f>
        <v>269132389</v>
      </c>
      <c r="AC10" s="107">
        <f t="shared" si="8"/>
        <v>5176026</v>
      </c>
      <c r="AD10" s="107">
        <f t="shared" si="9"/>
        <v>5590480</v>
      </c>
      <c r="AE10" s="107">
        <f t="shared" si="10"/>
        <v>5847440</v>
      </c>
      <c r="AF10" s="107">
        <f t="shared" si="11"/>
        <v>5628986</v>
      </c>
      <c r="AG10" s="107">
        <f t="shared" si="12"/>
        <v>5627611</v>
      </c>
      <c r="AH10" s="107">
        <f t="shared" si="13"/>
        <v>6392845</v>
      </c>
      <c r="AI10" s="35" t="b">
        <f t="shared" si="14"/>
        <v>1</v>
      </c>
      <c r="AJ10" s="35" t="b">
        <f t="shared" si="15"/>
        <v>1</v>
      </c>
      <c r="AK10" s="35" t="b">
        <f t="shared" si="16"/>
        <v>1</v>
      </c>
      <c r="AL10" s="35" t="b">
        <f t="shared" si="17"/>
        <v>1</v>
      </c>
      <c r="AM10" s="35" t="b">
        <f t="shared" si="18"/>
        <v>1</v>
      </c>
      <c r="AN10" s="35" t="b">
        <f t="shared" si="19"/>
        <v>1</v>
      </c>
      <c r="AO10" s="41">
        <f t="shared" si="20"/>
        <v>8.00718543531273</v>
      </c>
      <c r="AP10" s="41">
        <f t="shared" si="21"/>
        <v>4.596385283553469</v>
      </c>
      <c r="AQ10" s="41">
        <f t="shared" si="22"/>
        <v>-3.735891261817137</v>
      </c>
      <c r="AR10" s="41">
        <f t="shared" si="23"/>
        <v>-0.024427134833875944</v>
      </c>
      <c r="AS10" s="41">
        <f t="shared" si="24"/>
        <v>13.59784818104876</v>
      </c>
      <c r="AT10" s="35" t="b">
        <f t="shared" si="25"/>
        <v>1</v>
      </c>
      <c r="AU10" s="35" t="b">
        <f t="shared" si="26"/>
        <v>1</v>
      </c>
      <c r="AV10" s="35" t="b">
        <f t="shared" si="27"/>
        <v>1</v>
      </c>
      <c r="AW10" s="35" t="b">
        <f t="shared" si="28"/>
        <v>1</v>
      </c>
      <c r="AX10" s="35" t="b">
        <f t="shared" si="29"/>
        <v>1</v>
      </c>
    </row>
    <row r="11" spans="2:50" s="35" customFormat="1" ht="15" customHeight="1">
      <c r="B11" s="149" t="s">
        <v>128</v>
      </c>
      <c r="C11" s="88">
        <v>121</v>
      </c>
      <c r="D11" s="87">
        <v>109.38061041292644</v>
      </c>
      <c r="E11" s="87">
        <v>106</v>
      </c>
      <c r="F11" s="87">
        <v>118</v>
      </c>
      <c r="G11" s="87">
        <v>117</v>
      </c>
      <c r="H11" s="87">
        <v>86</v>
      </c>
      <c r="I11" s="87">
        <f>ROUND(２・３!C10/C11*1000,0)</f>
        <v>3246256</v>
      </c>
      <c r="J11" s="87">
        <f>ROUND(２・３!D10/D11*1000,0)</f>
        <v>3686065</v>
      </c>
      <c r="K11" s="87">
        <f>ROUND(２・３!E10/E11*1000,0)</f>
        <v>4255321</v>
      </c>
      <c r="L11" s="87">
        <f>ROUND(２・３!F10/F11*1000,0)</f>
        <v>3721432</v>
      </c>
      <c r="M11" s="87">
        <f>ROUND(２・３!G10/G11*1000,0)</f>
        <v>3939085</v>
      </c>
      <c r="N11" s="87">
        <f>ROUND(２・３!H10/H11*1000,0)</f>
        <v>6068430</v>
      </c>
      <c r="O11" s="44">
        <f t="shared" si="3"/>
        <v>13.548192132721509</v>
      </c>
      <c r="P11" s="44">
        <f t="shared" si="4"/>
        <v>15.443460709455747</v>
      </c>
      <c r="Q11" s="44">
        <f t="shared" si="5"/>
        <v>-12.546386042322071</v>
      </c>
      <c r="R11" s="44">
        <f t="shared" si="6"/>
        <v>5.848635686477679</v>
      </c>
      <c r="S11" s="44">
        <f t="shared" si="7"/>
        <v>54.056843150122425</v>
      </c>
      <c r="V11" s="35" t="str">
        <f>２・３!B10</f>
        <v>鉱業</v>
      </c>
      <c r="W11" s="107">
        <f>２・３!C10</f>
        <v>392797</v>
      </c>
      <c r="X11" s="107">
        <f>２・３!D10</f>
        <v>403184</v>
      </c>
      <c r="Y11" s="107">
        <f>２・３!E10</f>
        <v>451064</v>
      </c>
      <c r="Z11" s="107">
        <f>２・３!F10</f>
        <v>439129</v>
      </c>
      <c r="AA11" s="107">
        <f>２・３!G10</f>
        <v>460873</v>
      </c>
      <c r="AB11" s="107">
        <f>２・３!H10</f>
        <v>521885</v>
      </c>
      <c r="AC11" s="107">
        <f t="shared" si="8"/>
        <v>3246256</v>
      </c>
      <c r="AD11" s="107">
        <f t="shared" si="9"/>
        <v>3686065</v>
      </c>
      <c r="AE11" s="107">
        <f t="shared" si="10"/>
        <v>4255321</v>
      </c>
      <c r="AF11" s="107">
        <f t="shared" si="11"/>
        <v>3721432</v>
      </c>
      <c r="AG11" s="107">
        <f t="shared" si="12"/>
        <v>3939085</v>
      </c>
      <c r="AH11" s="107">
        <f t="shared" si="13"/>
        <v>6068430</v>
      </c>
      <c r="AI11" s="35" t="b">
        <f t="shared" si="14"/>
        <v>1</v>
      </c>
      <c r="AJ11" s="35" t="b">
        <f t="shared" si="15"/>
        <v>1</v>
      </c>
      <c r="AK11" s="35" t="b">
        <f t="shared" si="16"/>
        <v>1</v>
      </c>
      <c r="AL11" s="35" t="b">
        <f t="shared" si="17"/>
        <v>1</v>
      </c>
      <c r="AM11" s="35" t="b">
        <f t="shared" si="18"/>
        <v>1</v>
      </c>
      <c r="AN11" s="35" t="b">
        <f t="shared" si="19"/>
        <v>1</v>
      </c>
      <c r="AO11" s="41">
        <f t="shared" si="20"/>
        <v>13.548192132721509</v>
      </c>
      <c r="AP11" s="41">
        <f t="shared" si="21"/>
        <v>15.443460709455747</v>
      </c>
      <c r="AQ11" s="41">
        <f t="shared" si="22"/>
        <v>-12.546386042322071</v>
      </c>
      <c r="AR11" s="41">
        <f t="shared" si="23"/>
        <v>5.848635686477679</v>
      </c>
      <c r="AS11" s="41">
        <f t="shared" si="24"/>
        <v>54.056843150122425</v>
      </c>
      <c r="AT11" s="35" t="b">
        <f t="shared" si="25"/>
        <v>1</v>
      </c>
      <c r="AU11" s="35" t="b">
        <f t="shared" si="26"/>
        <v>1</v>
      </c>
      <c r="AV11" s="35" t="b">
        <f t="shared" si="27"/>
        <v>1</v>
      </c>
      <c r="AW11" s="35" t="b">
        <f t="shared" si="28"/>
        <v>1</v>
      </c>
      <c r="AX11" s="35" t="b">
        <f t="shared" si="29"/>
        <v>1</v>
      </c>
    </row>
    <row r="12" spans="2:50" s="35" customFormat="1" ht="15" customHeight="1">
      <c r="B12" s="149" t="s">
        <v>129</v>
      </c>
      <c r="C12" s="88">
        <v>18166</v>
      </c>
      <c r="D12" s="87">
        <v>18040.619389587067</v>
      </c>
      <c r="E12" s="87">
        <v>17905</v>
      </c>
      <c r="F12" s="87">
        <v>18193</v>
      </c>
      <c r="G12" s="87">
        <v>18732</v>
      </c>
      <c r="H12" s="87">
        <v>17040</v>
      </c>
      <c r="I12" s="87">
        <f>ROUND(２・３!C11/C12*1000,0)</f>
        <v>5326010</v>
      </c>
      <c r="J12" s="87">
        <f>ROUND(２・３!D11/D12*1000,0)</f>
        <v>5882147</v>
      </c>
      <c r="K12" s="87">
        <f>ROUND(２・３!E11/E12*1000,0)</f>
        <v>5534391</v>
      </c>
      <c r="L12" s="87">
        <f>ROUND(２・３!F11/F12*1000,0)</f>
        <v>5405515</v>
      </c>
      <c r="M12" s="87">
        <f>ROUND(２・３!G11/G12*1000,0)</f>
        <v>5059501</v>
      </c>
      <c r="N12" s="87">
        <f>ROUND(２・３!H11/H12*1000,0)</f>
        <v>5425017</v>
      </c>
      <c r="O12" s="44">
        <f t="shared" si="3"/>
        <v>10.441906793265503</v>
      </c>
      <c r="P12" s="44">
        <f t="shared" si="4"/>
        <v>-5.912058981184931</v>
      </c>
      <c r="Q12" s="44">
        <f t="shared" si="5"/>
        <v>-2.3286392305856234</v>
      </c>
      <c r="R12" s="44">
        <f t="shared" si="6"/>
        <v>-6.401129217105122</v>
      </c>
      <c r="S12" s="44">
        <f t="shared" si="7"/>
        <v>7.224348804358375</v>
      </c>
      <c r="V12" s="35" t="str">
        <f>２・３!B11</f>
        <v>製造業</v>
      </c>
      <c r="W12" s="107">
        <f>２・３!C11</f>
        <v>96752303</v>
      </c>
      <c r="X12" s="107">
        <f>２・３!D11</f>
        <v>106117569</v>
      </c>
      <c r="Y12" s="107">
        <f>２・３!E11</f>
        <v>99093276</v>
      </c>
      <c r="Z12" s="107">
        <f>２・３!F11</f>
        <v>98342532</v>
      </c>
      <c r="AA12" s="107">
        <f>２・３!G11</f>
        <v>94774571</v>
      </c>
      <c r="AB12" s="107">
        <f>２・３!H11</f>
        <v>92442282</v>
      </c>
      <c r="AC12" s="107">
        <f t="shared" si="8"/>
        <v>5326010</v>
      </c>
      <c r="AD12" s="107">
        <f t="shared" si="9"/>
        <v>5882147</v>
      </c>
      <c r="AE12" s="107">
        <f t="shared" si="10"/>
        <v>5534391</v>
      </c>
      <c r="AF12" s="107">
        <f t="shared" si="11"/>
        <v>5405515</v>
      </c>
      <c r="AG12" s="107">
        <f t="shared" si="12"/>
        <v>5059501</v>
      </c>
      <c r="AH12" s="107">
        <f t="shared" si="13"/>
        <v>5425017</v>
      </c>
      <c r="AI12" s="35" t="b">
        <f t="shared" si="14"/>
        <v>1</v>
      </c>
      <c r="AJ12" s="35" t="b">
        <f t="shared" si="15"/>
        <v>1</v>
      </c>
      <c r="AK12" s="35" t="b">
        <f t="shared" si="16"/>
        <v>1</v>
      </c>
      <c r="AL12" s="35" t="b">
        <f t="shared" si="17"/>
        <v>1</v>
      </c>
      <c r="AM12" s="35" t="b">
        <f t="shared" si="18"/>
        <v>1</v>
      </c>
      <c r="AN12" s="35" t="b">
        <f t="shared" si="19"/>
        <v>1</v>
      </c>
      <c r="AO12" s="41">
        <f t="shared" si="20"/>
        <v>10.441906793265503</v>
      </c>
      <c r="AP12" s="41">
        <f t="shared" si="21"/>
        <v>-5.912058981184931</v>
      </c>
      <c r="AQ12" s="41">
        <f t="shared" si="22"/>
        <v>-2.3286392305856234</v>
      </c>
      <c r="AR12" s="41">
        <f t="shared" si="23"/>
        <v>-6.401129217105122</v>
      </c>
      <c r="AS12" s="41">
        <f t="shared" si="24"/>
        <v>7.224348804358375</v>
      </c>
      <c r="AT12" s="35" t="b">
        <f t="shared" si="25"/>
        <v>1</v>
      </c>
      <c r="AU12" s="35" t="b">
        <f t="shared" si="26"/>
        <v>1</v>
      </c>
      <c r="AV12" s="35" t="b">
        <f t="shared" si="27"/>
        <v>1</v>
      </c>
      <c r="AW12" s="35" t="b">
        <f t="shared" si="28"/>
        <v>1</v>
      </c>
      <c r="AX12" s="35" t="b">
        <f t="shared" si="29"/>
        <v>1</v>
      </c>
    </row>
    <row r="13" spans="2:50" s="35" customFormat="1" ht="15" customHeight="1">
      <c r="B13" s="149" t="s">
        <v>130</v>
      </c>
      <c r="C13" s="88">
        <v>25169</v>
      </c>
      <c r="D13" s="87">
        <v>24993</v>
      </c>
      <c r="E13" s="87">
        <v>24811</v>
      </c>
      <c r="F13" s="87">
        <v>25177</v>
      </c>
      <c r="G13" s="87">
        <v>25856</v>
      </c>
      <c r="H13" s="87">
        <v>24973</v>
      </c>
      <c r="I13" s="87">
        <f>ROUND(２・３!C12/C13*1000,0)</f>
        <v>5077050</v>
      </c>
      <c r="J13" s="87">
        <f>ROUND(２・３!D12/D13*1000,0)</f>
        <v>5388282</v>
      </c>
      <c r="K13" s="87">
        <f>ROUND(２・３!E12/E13*1000,0)</f>
        <v>6080156</v>
      </c>
      <c r="L13" s="87">
        <f>ROUND(２・３!F12/F13*1000,0)</f>
        <v>5799408</v>
      </c>
      <c r="M13" s="87">
        <f>ROUND(２・３!G12/G13*1000,0)</f>
        <v>6046832</v>
      </c>
      <c r="N13" s="87">
        <f>ROUND(２・３!H12/H13*1000,0)</f>
        <v>7054348</v>
      </c>
      <c r="O13" s="44">
        <f t="shared" si="3"/>
        <v>6.130174018376813</v>
      </c>
      <c r="P13" s="44">
        <f t="shared" si="4"/>
        <v>12.840345030197009</v>
      </c>
      <c r="Q13" s="44">
        <f t="shared" si="5"/>
        <v>-4.61744731549651</v>
      </c>
      <c r="R13" s="44">
        <f t="shared" si="6"/>
        <v>4.266366498097737</v>
      </c>
      <c r="S13" s="44">
        <f t="shared" si="7"/>
        <v>16.661881791986282</v>
      </c>
      <c r="V13" s="35" t="str">
        <f>２・３!B12</f>
        <v>建設業</v>
      </c>
      <c r="W13" s="107">
        <f>２・３!C12</f>
        <v>127784279</v>
      </c>
      <c r="X13" s="107">
        <f>２・３!D12</f>
        <v>134669332</v>
      </c>
      <c r="Y13" s="107">
        <f>２・３!E12</f>
        <v>150854749</v>
      </c>
      <c r="Z13" s="107">
        <f>２・３!F12</f>
        <v>146011693</v>
      </c>
      <c r="AA13" s="107">
        <f>２・３!G12</f>
        <v>156346886</v>
      </c>
      <c r="AB13" s="107">
        <f>２・３!H12</f>
        <v>176168222</v>
      </c>
      <c r="AC13" s="107">
        <f t="shared" si="8"/>
        <v>5077050</v>
      </c>
      <c r="AD13" s="107">
        <f t="shared" si="9"/>
        <v>5388282</v>
      </c>
      <c r="AE13" s="107">
        <f t="shared" si="10"/>
        <v>6080156</v>
      </c>
      <c r="AF13" s="107">
        <f t="shared" si="11"/>
        <v>5799408</v>
      </c>
      <c r="AG13" s="107">
        <f t="shared" si="12"/>
        <v>6046832</v>
      </c>
      <c r="AH13" s="107">
        <f t="shared" si="13"/>
        <v>7054348</v>
      </c>
      <c r="AI13" s="35" t="b">
        <f t="shared" si="14"/>
        <v>1</v>
      </c>
      <c r="AJ13" s="35" t="b">
        <f t="shared" si="15"/>
        <v>1</v>
      </c>
      <c r="AK13" s="35" t="b">
        <f t="shared" si="16"/>
        <v>1</v>
      </c>
      <c r="AL13" s="35" t="b">
        <f t="shared" si="17"/>
        <v>1</v>
      </c>
      <c r="AM13" s="35" t="b">
        <f t="shared" si="18"/>
        <v>1</v>
      </c>
      <c r="AN13" s="35" t="b">
        <f t="shared" si="19"/>
        <v>1</v>
      </c>
      <c r="AO13" s="41">
        <f t="shared" si="20"/>
        <v>6.130174018376813</v>
      </c>
      <c r="AP13" s="41">
        <f t="shared" si="21"/>
        <v>12.840345030197009</v>
      </c>
      <c r="AQ13" s="41">
        <f t="shared" si="22"/>
        <v>-4.61744731549651</v>
      </c>
      <c r="AR13" s="41">
        <f t="shared" si="23"/>
        <v>4.266366498097737</v>
      </c>
      <c r="AS13" s="41">
        <f t="shared" si="24"/>
        <v>16.661881791986282</v>
      </c>
      <c r="AT13" s="35" t="b">
        <f t="shared" si="25"/>
        <v>1</v>
      </c>
      <c r="AU13" s="35" t="b">
        <f t="shared" si="26"/>
        <v>1</v>
      </c>
      <c r="AV13" s="35" t="b">
        <f t="shared" si="27"/>
        <v>1</v>
      </c>
      <c r="AW13" s="35" t="b">
        <f t="shared" si="28"/>
        <v>1</v>
      </c>
      <c r="AX13" s="35" t="b">
        <f t="shared" si="29"/>
        <v>1</v>
      </c>
    </row>
    <row r="14" spans="1:50" s="35" customFormat="1" ht="15" customHeight="1">
      <c r="A14" s="315" t="s">
        <v>71</v>
      </c>
      <c r="B14" s="316"/>
      <c r="C14" s="88">
        <v>243148</v>
      </c>
      <c r="D14" s="87">
        <v>241446</v>
      </c>
      <c r="E14" s="87">
        <v>239722</v>
      </c>
      <c r="F14" s="87">
        <v>243415</v>
      </c>
      <c r="G14" s="87">
        <v>250274</v>
      </c>
      <c r="H14" s="87">
        <v>249629</v>
      </c>
      <c r="I14" s="87">
        <f>ROUND(２・３!C13/C14*1000,0)</f>
        <v>7159081</v>
      </c>
      <c r="J14" s="87">
        <f>ROUND(２・３!D13/D14*1000,0)</f>
        <v>7242661</v>
      </c>
      <c r="K14" s="87">
        <f>ROUND(２・３!E13/E14*1000,0)</f>
        <v>7427503</v>
      </c>
      <c r="L14" s="87">
        <f>ROUND(２・３!F13/F14*1000,0)</f>
        <v>7396914</v>
      </c>
      <c r="M14" s="87">
        <f>ROUND(２・３!G13/G14*1000,0)</f>
        <v>7234998</v>
      </c>
      <c r="N14" s="87">
        <f>ROUND(２・３!H13/H14*1000,0)</f>
        <v>6988859</v>
      </c>
      <c r="O14" s="44">
        <f t="shared" si="3"/>
        <v>1.1674682825910196</v>
      </c>
      <c r="P14" s="44">
        <f t="shared" si="4"/>
        <v>2.552128285446468</v>
      </c>
      <c r="Q14" s="44">
        <f t="shared" si="5"/>
        <v>-0.4118342328505286</v>
      </c>
      <c r="R14" s="44">
        <f t="shared" si="6"/>
        <v>-2.1889669124178</v>
      </c>
      <c r="S14" s="44">
        <f t="shared" si="7"/>
        <v>-3.402060373755459</v>
      </c>
      <c r="U14" s="35" t="str">
        <f>２・３!A13</f>
        <v>第３次産業</v>
      </c>
      <c r="W14" s="107">
        <f>２・３!C13</f>
        <v>1740716305</v>
      </c>
      <c r="X14" s="107">
        <f>２・３!D13</f>
        <v>1748711433</v>
      </c>
      <c r="Y14" s="107">
        <f>２・３!E13</f>
        <v>1780535904</v>
      </c>
      <c r="Z14" s="107">
        <f>２・３!F13</f>
        <v>1800519831</v>
      </c>
      <c r="AA14" s="107">
        <f>２・３!G13</f>
        <v>1810731785</v>
      </c>
      <c r="AB14" s="107">
        <f>２・３!H13</f>
        <v>1744621952</v>
      </c>
      <c r="AC14" s="107">
        <f t="shared" si="8"/>
        <v>7159081</v>
      </c>
      <c r="AD14" s="107">
        <f t="shared" si="9"/>
        <v>7242661</v>
      </c>
      <c r="AE14" s="107">
        <f t="shared" si="10"/>
        <v>7427503</v>
      </c>
      <c r="AF14" s="107">
        <f t="shared" si="11"/>
        <v>7396914</v>
      </c>
      <c r="AG14" s="107">
        <f t="shared" si="12"/>
        <v>7234998</v>
      </c>
      <c r="AH14" s="107">
        <f t="shared" si="13"/>
        <v>6988859</v>
      </c>
      <c r="AI14" s="35" t="b">
        <f t="shared" si="14"/>
        <v>1</v>
      </c>
      <c r="AJ14" s="35" t="b">
        <f t="shared" si="15"/>
        <v>1</v>
      </c>
      <c r="AK14" s="35" t="b">
        <f t="shared" si="16"/>
        <v>1</v>
      </c>
      <c r="AL14" s="35" t="b">
        <f t="shared" si="17"/>
        <v>1</v>
      </c>
      <c r="AM14" s="35" t="b">
        <f t="shared" si="18"/>
        <v>1</v>
      </c>
      <c r="AN14" s="35" t="b">
        <f t="shared" si="19"/>
        <v>1</v>
      </c>
      <c r="AO14" s="41">
        <f t="shared" si="20"/>
        <v>1.1674682825910196</v>
      </c>
      <c r="AP14" s="41">
        <f t="shared" si="21"/>
        <v>2.552128285446468</v>
      </c>
      <c r="AQ14" s="41">
        <f t="shared" si="22"/>
        <v>-0.4118342328505286</v>
      </c>
      <c r="AR14" s="41">
        <f t="shared" si="23"/>
        <v>-2.1889669124178</v>
      </c>
      <c r="AS14" s="41">
        <f t="shared" si="24"/>
        <v>-3.402060373755459</v>
      </c>
      <c r="AT14" s="35" t="b">
        <f t="shared" si="25"/>
        <v>1</v>
      </c>
      <c r="AU14" s="35" t="b">
        <f t="shared" si="26"/>
        <v>1</v>
      </c>
      <c r="AV14" s="35" t="b">
        <f t="shared" si="27"/>
        <v>1</v>
      </c>
      <c r="AW14" s="35" t="b">
        <f t="shared" si="28"/>
        <v>1</v>
      </c>
      <c r="AX14" s="35" t="b">
        <f t="shared" si="29"/>
        <v>1</v>
      </c>
    </row>
    <row r="15" spans="2:50" s="35" customFormat="1" ht="15" customHeight="1">
      <c r="B15" s="149" t="s">
        <v>131</v>
      </c>
      <c r="C15" s="88">
        <v>2903</v>
      </c>
      <c r="D15" s="87">
        <v>2927</v>
      </c>
      <c r="E15" s="87">
        <v>2907</v>
      </c>
      <c r="F15" s="87">
        <v>2959</v>
      </c>
      <c r="G15" s="87">
        <v>3029</v>
      </c>
      <c r="H15" s="87">
        <v>2997</v>
      </c>
      <c r="I15" s="87">
        <f>ROUND(２・３!C14/C15*1000,0)</f>
        <v>14194140</v>
      </c>
      <c r="J15" s="87">
        <f>ROUND(２・３!D14/D15*1000,0)</f>
        <v>13656286</v>
      </c>
      <c r="K15" s="87">
        <f>ROUND(２・３!E14/E15*1000,0)</f>
        <v>13938133</v>
      </c>
      <c r="L15" s="87">
        <f>ROUND(２・３!F14/F15*1000,0)</f>
        <v>14065215</v>
      </c>
      <c r="M15" s="87">
        <f>ROUND(２・３!G14/G15*1000,0)</f>
        <v>14063054</v>
      </c>
      <c r="N15" s="87">
        <f>ROUND(２・３!H14/H15*1000,0)</f>
        <v>13329771</v>
      </c>
      <c r="O15" s="44">
        <f t="shared" si="3"/>
        <v>-3.7892679655125288</v>
      </c>
      <c r="P15" s="44">
        <f t="shared" si="4"/>
        <v>2.063862751556316</v>
      </c>
      <c r="Q15" s="44">
        <f t="shared" si="5"/>
        <v>0.9117576938030366</v>
      </c>
      <c r="R15" s="44">
        <f t="shared" si="6"/>
        <v>-0.015364144806887062</v>
      </c>
      <c r="S15" s="44">
        <f t="shared" si="7"/>
        <v>-5.2142514705554</v>
      </c>
      <c r="V15" s="35" t="str">
        <f>２・３!B14</f>
        <v>電気・ガス・水道・廃棄物業</v>
      </c>
      <c r="W15" s="107">
        <f>２・３!C14</f>
        <v>41205587</v>
      </c>
      <c r="X15" s="107">
        <f>２・３!D14</f>
        <v>39971950</v>
      </c>
      <c r="Y15" s="107">
        <f>２・３!E14</f>
        <v>40518153</v>
      </c>
      <c r="Z15" s="107">
        <f>２・３!F14</f>
        <v>41618970</v>
      </c>
      <c r="AA15" s="107">
        <f>２・３!G14</f>
        <v>42596990</v>
      </c>
      <c r="AB15" s="107">
        <f>２・３!H14</f>
        <v>39949324</v>
      </c>
      <c r="AC15" s="107">
        <f t="shared" si="8"/>
        <v>14194140</v>
      </c>
      <c r="AD15" s="107">
        <f t="shared" si="9"/>
        <v>13656286</v>
      </c>
      <c r="AE15" s="107">
        <f t="shared" si="10"/>
        <v>13938133</v>
      </c>
      <c r="AF15" s="107">
        <f t="shared" si="11"/>
        <v>14065215</v>
      </c>
      <c r="AG15" s="107">
        <f t="shared" si="12"/>
        <v>14063054</v>
      </c>
      <c r="AH15" s="107">
        <f t="shared" si="13"/>
        <v>13329771</v>
      </c>
      <c r="AI15" s="35" t="b">
        <f t="shared" si="14"/>
        <v>1</v>
      </c>
      <c r="AJ15" s="35" t="b">
        <f t="shared" si="15"/>
        <v>1</v>
      </c>
      <c r="AK15" s="35" t="b">
        <f t="shared" si="16"/>
        <v>1</v>
      </c>
      <c r="AL15" s="35" t="b">
        <f t="shared" si="17"/>
        <v>1</v>
      </c>
      <c r="AM15" s="35" t="b">
        <f t="shared" si="18"/>
        <v>1</v>
      </c>
      <c r="AN15" s="35" t="b">
        <f t="shared" si="19"/>
        <v>1</v>
      </c>
      <c r="AO15" s="41">
        <f t="shared" si="20"/>
        <v>-3.7892679655125288</v>
      </c>
      <c r="AP15" s="41">
        <f t="shared" si="21"/>
        <v>2.063862751556316</v>
      </c>
      <c r="AQ15" s="41">
        <f t="shared" si="22"/>
        <v>0.9117576938030366</v>
      </c>
      <c r="AR15" s="41">
        <f t="shared" si="23"/>
        <v>-0.015364144806887062</v>
      </c>
      <c r="AS15" s="41">
        <f t="shared" si="24"/>
        <v>-5.2142514705554</v>
      </c>
      <c r="AT15" s="35" t="b">
        <f t="shared" si="25"/>
        <v>1</v>
      </c>
      <c r="AU15" s="35" t="b">
        <f t="shared" si="26"/>
        <v>1</v>
      </c>
      <c r="AV15" s="35" t="b">
        <f t="shared" si="27"/>
        <v>1</v>
      </c>
      <c r="AW15" s="35" t="b">
        <f t="shared" si="28"/>
        <v>1</v>
      </c>
      <c r="AX15" s="35" t="b">
        <f t="shared" si="29"/>
        <v>1</v>
      </c>
    </row>
    <row r="16" spans="2:50" s="35" customFormat="1" ht="15" customHeight="1">
      <c r="B16" s="149" t="s">
        <v>132</v>
      </c>
      <c r="C16" s="88">
        <v>59352</v>
      </c>
      <c r="D16" s="87">
        <v>58944</v>
      </c>
      <c r="E16" s="87">
        <v>58523</v>
      </c>
      <c r="F16" s="87">
        <v>59444</v>
      </c>
      <c r="G16" s="87">
        <v>61133</v>
      </c>
      <c r="H16" s="87">
        <v>57439</v>
      </c>
      <c r="I16" s="87">
        <f>ROUND(２・３!C15/C16*1000,0)</f>
        <v>6593561</v>
      </c>
      <c r="J16" s="87">
        <f>ROUND(２・３!D15/D16*1000,0)</f>
        <v>6530822</v>
      </c>
      <c r="K16" s="87">
        <f>ROUND(２・３!E15/E16*1000,0)</f>
        <v>6806425</v>
      </c>
      <c r="L16" s="87">
        <f>ROUND(２・３!F15/F16*1000,0)</f>
        <v>6732384</v>
      </c>
      <c r="M16" s="87">
        <f>ROUND(２・３!G15/G16*1000,0)</f>
        <v>6352861</v>
      </c>
      <c r="N16" s="87">
        <f>ROUND(２・３!H15/H16*1000,0)</f>
        <v>6275218</v>
      </c>
      <c r="O16" s="44">
        <f t="shared" si="3"/>
        <v>-0.9515192170058031</v>
      </c>
      <c r="P16" s="44">
        <f t="shared" si="4"/>
        <v>4.220035395238149</v>
      </c>
      <c r="Q16" s="44">
        <f t="shared" si="5"/>
        <v>-1.0878104144246061</v>
      </c>
      <c r="R16" s="44">
        <f t="shared" si="6"/>
        <v>-5.6372749979799135</v>
      </c>
      <c r="S16" s="44">
        <f t="shared" si="7"/>
        <v>-1.2221737576188114</v>
      </c>
      <c r="V16" s="35" t="str">
        <f>２・３!B15</f>
        <v>卸売・小売業</v>
      </c>
      <c r="W16" s="107">
        <f>２・３!C15</f>
        <v>391341027</v>
      </c>
      <c r="X16" s="107">
        <f>２・３!D15</f>
        <v>384952794</v>
      </c>
      <c r="Y16" s="107">
        <f>２・３!E15</f>
        <v>398332437</v>
      </c>
      <c r="Z16" s="107">
        <f>２・３!F15</f>
        <v>400199853</v>
      </c>
      <c r="AA16" s="107">
        <f>２・３!G15</f>
        <v>388369469</v>
      </c>
      <c r="AB16" s="107">
        <f>２・３!H15</f>
        <v>360442253</v>
      </c>
      <c r="AC16" s="107">
        <f t="shared" si="8"/>
        <v>6593561</v>
      </c>
      <c r="AD16" s="107">
        <f t="shared" si="9"/>
        <v>6530822</v>
      </c>
      <c r="AE16" s="107">
        <f t="shared" si="10"/>
        <v>6806425</v>
      </c>
      <c r="AF16" s="107">
        <f t="shared" si="11"/>
        <v>6732384</v>
      </c>
      <c r="AG16" s="107">
        <f t="shared" si="12"/>
        <v>6352861</v>
      </c>
      <c r="AH16" s="107">
        <f t="shared" si="13"/>
        <v>6275218</v>
      </c>
      <c r="AI16" s="35" t="b">
        <f t="shared" si="14"/>
        <v>1</v>
      </c>
      <c r="AJ16" s="35" t="b">
        <f t="shared" si="15"/>
        <v>1</v>
      </c>
      <c r="AK16" s="35" t="b">
        <f t="shared" si="16"/>
        <v>1</v>
      </c>
      <c r="AL16" s="35" t="b">
        <f t="shared" si="17"/>
        <v>1</v>
      </c>
      <c r="AM16" s="35" t="b">
        <f t="shared" si="18"/>
        <v>1</v>
      </c>
      <c r="AN16" s="35" t="b">
        <f t="shared" si="19"/>
        <v>1</v>
      </c>
      <c r="AO16" s="41">
        <f t="shared" si="20"/>
        <v>-0.9515192170058031</v>
      </c>
      <c r="AP16" s="41">
        <f t="shared" si="21"/>
        <v>4.220035395238149</v>
      </c>
      <c r="AQ16" s="41">
        <f t="shared" si="22"/>
        <v>-1.0878104144246061</v>
      </c>
      <c r="AR16" s="41">
        <f t="shared" si="23"/>
        <v>-5.6372749979799135</v>
      </c>
      <c r="AS16" s="41">
        <f t="shared" si="24"/>
        <v>-1.2221737576188114</v>
      </c>
      <c r="AT16" s="35" t="b">
        <f t="shared" si="25"/>
        <v>1</v>
      </c>
      <c r="AU16" s="35" t="b">
        <f t="shared" si="26"/>
        <v>1</v>
      </c>
      <c r="AV16" s="35" t="b">
        <f t="shared" si="27"/>
        <v>1</v>
      </c>
      <c r="AW16" s="35" t="b">
        <f t="shared" si="28"/>
        <v>1</v>
      </c>
      <c r="AX16" s="35" t="b">
        <f t="shared" si="29"/>
        <v>1</v>
      </c>
    </row>
    <row r="17" spans="2:50" s="35" customFormat="1" ht="15" customHeight="1">
      <c r="B17" s="149" t="s">
        <v>133</v>
      </c>
      <c r="C17" s="88">
        <v>19372</v>
      </c>
      <c r="D17" s="87">
        <v>19262</v>
      </c>
      <c r="E17" s="87">
        <v>19125</v>
      </c>
      <c r="F17" s="87">
        <v>19406</v>
      </c>
      <c r="G17" s="87">
        <v>19921</v>
      </c>
      <c r="H17" s="87">
        <v>18787</v>
      </c>
      <c r="I17" s="87">
        <f>ROUND(２・３!C16/C17*1000,0)</f>
        <v>7286446</v>
      </c>
      <c r="J17" s="87">
        <f>ROUND(２・３!D16/D17*1000,0)</f>
        <v>7247405</v>
      </c>
      <c r="K17" s="87">
        <f>ROUND(２・３!E16/E17*1000,0)</f>
        <v>7474453</v>
      </c>
      <c r="L17" s="87">
        <f>ROUND(２・３!F16/F17*1000,0)</f>
        <v>7553512</v>
      </c>
      <c r="M17" s="87">
        <f>ROUND(２・３!G16/G17*1000,0)</f>
        <v>7467872</v>
      </c>
      <c r="N17" s="87">
        <f>ROUND(２・３!H16/H17*1000,0)</f>
        <v>7378079</v>
      </c>
      <c r="O17" s="44">
        <f t="shared" si="3"/>
        <v>-0.5358030513092391</v>
      </c>
      <c r="P17" s="44">
        <f t="shared" si="4"/>
        <v>3.1328178844703722</v>
      </c>
      <c r="Q17" s="44">
        <f t="shared" si="5"/>
        <v>1.057722886209867</v>
      </c>
      <c r="R17" s="44">
        <f t="shared" si="6"/>
        <v>-1.1337772416327663</v>
      </c>
      <c r="S17" s="44">
        <f t="shared" si="7"/>
        <v>-1.2023907212121472</v>
      </c>
      <c r="V17" s="35" t="str">
        <f>２・３!B16</f>
        <v>運輸・郵便業</v>
      </c>
      <c r="W17" s="107">
        <f>２・３!C16</f>
        <v>141153032</v>
      </c>
      <c r="X17" s="107">
        <f>２・３!D16</f>
        <v>139599524</v>
      </c>
      <c r="Y17" s="107">
        <f>２・３!E16</f>
        <v>142948915</v>
      </c>
      <c r="Z17" s="107">
        <f>２・３!F16</f>
        <v>146583459</v>
      </c>
      <c r="AA17" s="107">
        <f>２・３!G16</f>
        <v>148767481</v>
      </c>
      <c r="AB17" s="107">
        <f>２・３!H16</f>
        <v>138611970</v>
      </c>
      <c r="AC17" s="107">
        <f t="shared" si="8"/>
        <v>7286446</v>
      </c>
      <c r="AD17" s="107">
        <f t="shared" si="9"/>
        <v>7247405</v>
      </c>
      <c r="AE17" s="107">
        <f t="shared" si="10"/>
        <v>7474453</v>
      </c>
      <c r="AF17" s="107">
        <f t="shared" si="11"/>
        <v>7553512</v>
      </c>
      <c r="AG17" s="107">
        <f t="shared" si="12"/>
        <v>7467872</v>
      </c>
      <c r="AH17" s="107">
        <f t="shared" si="13"/>
        <v>7378079</v>
      </c>
      <c r="AI17" s="35" t="b">
        <f t="shared" si="14"/>
        <v>1</v>
      </c>
      <c r="AJ17" s="35" t="b">
        <f t="shared" si="15"/>
        <v>1</v>
      </c>
      <c r="AK17" s="35" t="b">
        <f t="shared" si="16"/>
        <v>1</v>
      </c>
      <c r="AL17" s="35" t="b">
        <f t="shared" si="17"/>
        <v>1</v>
      </c>
      <c r="AM17" s="35" t="b">
        <f t="shared" si="18"/>
        <v>1</v>
      </c>
      <c r="AN17" s="35" t="b">
        <f t="shared" si="19"/>
        <v>1</v>
      </c>
      <c r="AO17" s="41">
        <f t="shared" si="20"/>
        <v>-0.5358030513092391</v>
      </c>
      <c r="AP17" s="41">
        <f t="shared" si="21"/>
        <v>3.1328178844703722</v>
      </c>
      <c r="AQ17" s="41">
        <f t="shared" si="22"/>
        <v>1.057722886209867</v>
      </c>
      <c r="AR17" s="41">
        <f t="shared" si="23"/>
        <v>-1.1337772416327663</v>
      </c>
      <c r="AS17" s="41">
        <f t="shared" si="24"/>
        <v>-1.2023907212121472</v>
      </c>
      <c r="AT17" s="35" t="b">
        <f t="shared" si="25"/>
        <v>1</v>
      </c>
      <c r="AU17" s="35" t="b">
        <f t="shared" si="26"/>
        <v>1</v>
      </c>
      <c r="AV17" s="35" t="b">
        <f t="shared" si="27"/>
        <v>1</v>
      </c>
      <c r="AW17" s="35" t="b">
        <f t="shared" si="28"/>
        <v>1</v>
      </c>
      <c r="AX17" s="35" t="b">
        <f t="shared" si="29"/>
        <v>1</v>
      </c>
    </row>
    <row r="18" spans="2:50" s="35" customFormat="1" ht="15" customHeight="1">
      <c r="B18" s="149" t="s">
        <v>134</v>
      </c>
      <c r="C18" s="88">
        <v>19922</v>
      </c>
      <c r="D18" s="87">
        <v>19791</v>
      </c>
      <c r="E18" s="87">
        <v>19654</v>
      </c>
      <c r="F18" s="87">
        <v>19929</v>
      </c>
      <c r="G18" s="87">
        <v>20494</v>
      </c>
      <c r="H18" s="87">
        <v>19259</v>
      </c>
      <c r="I18" s="87">
        <f>ROUND(２・３!C17/C18*1000,0)</f>
        <v>2991423</v>
      </c>
      <c r="J18" s="87">
        <f>ROUND(２・３!D17/D18*1000,0)</f>
        <v>3194718</v>
      </c>
      <c r="K18" s="87">
        <f>ROUND(２・３!E17/E18*1000,0)</f>
        <v>3310724</v>
      </c>
      <c r="L18" s="87">
        <f>ROUND(２・３!F17/F18*1000,0)</f>
        <v>3284518</v>
      </c>
      <c r="M18" s="87">
        <f>ROUND(２・３!G17/G18*1000,0)</f>
        <v>2992953</v>
      </c>
      <c r="N18" s="87">
        <f>ROUND(２・３!H17/H18*1000,0)</f>
        <v>1949394</v>
      </c>
      <c r="O18" s="44">
        <f t="shared" si="3"/>
        <v>6.795929562619529</v>
      </c>
      <c r="P18" s="44">
        <f t="shared" si="4"/>
        <v>3.631181218498784</v>
      </c>
      <c r="Q18" s="44">
        <f t="shared" si="5"/>
        <v>-0.7915489180010173</v>
      </c>
      <c r="R18" s="44">
        <f t="shared" si="6"/>
        <v>-8.876949372784683</v>
      </c>
      <c r="S18" s="44">
        <f t="shared" si="7"/>
        <v>-34.86720305998791</v>
      </c>
      <c r="V18" s="35" t="str">
        <f>２・３!B17</f>
        <v>宿泊・飲食サービス業</v>
      </c>
      <c r="W18" s="107">
        <f>２・３!C17</f>
        <v>59595121</v>
      </c>
      <c r="X18" s="107">
        <f>２・３!D17</f>
        <v>63226656</v>
      </c>
      <c r="Y18" s="107">
        <f>２・３!E17</f>
        <v>65068965</v>
      </c>
      <c r="Z18" s="107">
        <f>２・３!F17</f>
        <v>65457151</v>
      </c>
      <c r="AA18" s="107">
        <f>２・３!G17</f>
        <v>61337573</v>
      </c>
      <c r="AB18" s="107">
        <f>２・３!H17</f>
        <v>37543378</v>
      </c>
      <c r="AC18" s="107">
        <f t="shared" si="8"/>
        <v>2991423</v>
      </c>
      <c r="AD18" s="107">
        <f t="shared" si="9"/>
        <v>3194718</v>
      </c>
      <c r="AE18" s="107">
        <f t="shared" si="10"/>
        <v>3310724</v>
      </c>
      <c r="AF18" s="107">
        <f t="shared" si="11"/>
        <v>3284518</v>
      </c>
      <c r="AG18" s="107">
        <f t="shared" si="12"/>
        <v>2992953</v>
      </c>
      <c r="AH18" s="107">
        <f t="shared" si="13"/>
        <v>1949394</v>
      </c>
      <c r="AI18" s="35" t="b">
        <f t="shared" si="14"/>
        <v>1</v>
      </c>
      <c r="AJ18" s="35" t="b">
        <f t="shared" si="15"/>
        <v>1</v>
      </c>
      <c r="AK18" s="35" t="b">
        <f t="shared" si="16"/>
        <v>1</v>
      </c>
      <c r="AL18" s="35" t="b">
        <f t="shared" si="17"/>
        <v>1</v>
      </c>
      <c r="AM18" s="35" t="b">
        <f t="shared" si="18"/>
        <v>1</v>
      </c>
      <c r="AN18" s="35" t="b">
        <f t="shared" si="19"/>
        <v>1</v>
      </c>
      <c r="AO18" s="41">
        <f t="shared" si="20"/>
        <v>6.795929562619529</v>
      </c>
      <c r="AP18" s="41">
        <f t="shared" si="21"/>
        <v>3.631181218498784</v>
      </c>
      <c r="AQ18" s="41">
        <f t="shared" si="22"/>
        <v>-0.7915489180010173</v>
      </c>
      <c r="AR18" s="41">
        <f t="shared" si="23"/>
        <v>-8.876949372784683</v>
      </c>
      <c r="AS18" s="41">
        <f t="shared" si="24"/>
        <v>-34.86720305998791</v>
      </c>
      <c r="AT18" s="35" t="b">
        <f t="shared" si="25"/>
        <v>1</v>
      </c>
      <c r="AU18" s="35" t="b">
        <f t="shared" si="26"/>
        <v>1</v>
      </c>
      <c r="AV18" s="35" t="b">
        <f t="shared" si="27"/>
        <v>1</v>
      </c>
      <c r="AW18" s="35" t="b">
        <f t="shared" si="28"/>
        <v>1</v>
      </c>
      <c r="AX18" s="35" t="b">
        <f t="shared" si="29"/>
        <v>1</v>
      </c>
    </row>
    <row r="19" spans="2:50" s="35" customFormat="1" ht="15" customHeight="1">
      <c r="B19" s="149" t="s">
        <v>135</v>
      </c>
      <c r="C19" s="88">
        <v>6772</v>
      </c>
      <c r="D19" s="87">
        <v>6745</v>
      </c>
      <c r="E19" s="87">
        <v>6698</v>
      </c>
      <c r="F19" s="87">
        <v>6781</v>
      </c>
      <c r="G19" s="87">
        <v>6962</v>
      </c>
      <c r="H19" s="87">
        <v>6663</v>
      </c>
      <c r="I19" s="87">
        <f>ROUND(２・３!C18/C19*1000,0)</f>
        <v>12486783</v>
      </c>
      <c r="J19" s="87">
        <f>ROUND(２・３!D18/D19*1000,0)</f>
        <v>12769994</v>
      </c>
      <c r="K19" s="87">
        <f>ROUND(２・３!E18/E19*1000,0)</f>
        <v>12640668</v>
      </c>
      <c r="L19" s="87">
        <f>ROUND(２・３!F18/F19*1000,0)</f>
        <v>12528993</v>
      </c>
      <c r="M19" s="87">
        <f>ROUND(２・３!G18/G19*1000,0)</f>
        <v>12052442</v>
      </c>
      <c r="N19" s="87">
        <f>ROUND(２・３!H18/H19*1000,0)</f>
        <v>12944611</v>
      </c>
      <c r="O19" s="44">
        <f t="shared" si="3"/>
        <v>2.2680861836070987</v>
      </c>
      <c r="P19" s="44">
        <f t="shared" si="4"/>
        <v>-1.0127334437275382</v>
      </c>
      <c r="Q19" s="44">
        <f t="shared" si="5"/>
        <v>-0.8834580577545428</v>
      </c>
      <c r="R19" s="44">
        <f t="shared" si="6"/>
        <v>-3.803585810926704</v>
      </c>
      <c r="S19" s="44">
        <f t="shared" si="7"/>
        <v>7.4023919799821485</v>
      </c>
      <c r="V19" s="35" t="str">
        <f>２・３!B18</f>
        <v>情報通信業</v>
      </c>
      <c r="W19" s="107">
        <f>２・３!C18</f>
        <v>84560497</v>
      </c>
      <c r="X19" s="107">
        <f>２・３!D18</f>
        <v>86133609</v>
      </c>
      <c r="Y19" s="107">
        <f>２・３!E18</f>
        <v>84667194</v>
      </c>
      <c r="Z19" s="107">
        <f>２・３!F18</f>
        <v>84959100</v>
      </c>
      <c r="AA19" s="107">
        <f>２・３!G18</f>
        <v>83909101</v>
      </c>
      <c r="AB19" s="107">
        <f>２・３!H18</f>
        <v>86249945</v>
      </c>
      <c r="AC19" s="107">
        <f t="shared" si="8"/>
        <v>12486783</v>
      </c>
      <c r="AD19" s="107">
        <f t="shared" si="9"/>
        <v>12769994</v>
      </c>
      <c r="AE19" s="107">
        <f t="shared" si="10"/>
        <v>12640668</v>
      </c>
      <c r="AF19" s="107">
        <f t="shared" si="11"/>
        <v>12528993</v>
      </c>
      <c r="AG19" s="107">
        <f t="shared" si="12"/>
        <v>12052442</v>
      </c>
      <c r="AH19" s="107">
        <f t="shared" si="13"/>
        <v>12944611</v>
      </c>
      <c r="AI19" s="35" t="b">
        <f t="shared" si="14"/>
        <v>1</v>
      </c>
      <c r="AJ19" s="35" t="b">
        <f t="shared" si="15"/>
        <v>1</v>
      </c>
      <c r="AK19" s="35" t="b">
        <f t="shared" si="16"/>
        <v>1</v>
      </c>
      <c r="AL19" s="35" t="b">
        <f t="shared" si="17"/>
        <v>1</v>
      </c>
      <c r="AM19" s="35" t="b">
        <f t="shared" si="18"/>
        <v>1</v>
      </c>
      <c r="AN19" s="35" t="b">
        <f t="shared" si="19"/>
        <v>1</v>
      </c>
      <c r="AO19" s="41">
        <f t="shared" si="20"/>
        <v>2.2680861836070987</v>
      </c>
      <c r="AP19" s="41">
        <f t="shared" si="21"/>
        <v>-1.0127334437275382</v>
      </c>
      <c r="AQ19" s="41">
        <f t="shared" si="22"/>
        <v>-0.8834580577545428</v>
      </c>
      <c r="AR19" s="41">
        <f t="shared" si="23"/>
        <v>-3.803585810926704</v>
      </c>
      <c r="AS19" s="41">
        <f t="shared" si="24"/>
        <v>7.4023919799821485</v>
      </c>
      <c r="AT19" s="35" t="b">
        <f t="shared" si="25"/>
        <v>1</v>
      </c>
      <c r="AU19" s="35" t="b">
        <f t="shared" si="26"/>
        <v>1</v>
      </c>
      <c r="AV19" s="35" t="b">
        <f t="shared" si="27"/>
        <v>1</v>
      </c>
      <c r="AW19" s="35" t="b">
        <f t="shared" si="28"/>
        <v>1</v>
      </c>
      <c r="AX19" s="35" t="b">
        <f t="shared" si="29"/>
        <v>1</v>
      </c>
    </row>
    <row r="20" spans="2:50" s="35" customFormat="1" ht="15" customHeight="1">
      <c r="B20" s="149" t="s">
        <v>136</v>
      </c>
      <c r="C20" s="88">
        <v>8765</v>
      </c>
      <c r="D20" s="87">
        <v>8691</v>
      </c>
      <c r="E20" s="87">
        <v>8622</v>
      </c>
      <c r="F20" s="87">
        <v>8761</v>
      </c>
      <c r="G20" s="87">
        <v>9005</v>
      </c>
      <c r="H20" s="87">
        <v>8492</v>
      </c>
      <c r="I20" s="87">
        <f>ROUND(２・３!C19/C20*1000,0)</f>
        <v>13099587</v>
      </c>
      <c r="J20" s="87">
        <f>ROUND(２・３!D19/D20*1000,0)</f>
        <v>13017962</v>
      </c>
      <c r="K20" s="87">
        <f>ROUND(２・３!E19/E20*1000,0)</f>
        <v>13701420</v>
      </c>
      <c r="L20" s="87">
        <f>ROUND(２・３!F19/F20*1000,0)</f>
        <v>13703517</v>
      </c>
      <c r="M20" s="87">
        <f>ROUND(２・３!G19/G20*1000,0)</f>
        <v>14025378</v>
      </c>
      <c r="N20" s="87">
        <f>ROUND(２・３!H19/H20*1000,0)</f>
        <v>12820524</v>
      </c>
      <c r="O20" s="44">
        <f t="shared" si="3"/>
        <v>-0.6231112477057482</v>
      </c>
      <c r="P20" s="44">
        <f t="shared" si="4"/>
        <v>5.250115187000853</v>
      </c>
      <c r="Q20" s="44">
        <f t="shared" si="5"/>
        <v>0.015304982987164834</v>
      </c>
      <c r="R20" s="44">
        <f t="shared" si="6"/>
        <v>2.348747405501814</v>
      </c>
      <c r="S20" s="44">
        <f t="shared" si="7"/>
        <v>-8.590527827485293</v>
      </c>
      <c r="V20" s="35" t="str">
        <f>２・３!B19</f>
        <v>金融・保険業</v>
      </c>
      <c r="W20" s="107">
        <f>２・３!C19</f>
        <v>114817883</v>
      </c>
      <c r="X20" s="107">
        <f>２・３!D19</f>
        <v>113139104</v>
      </c>
      <c r="Y20" s="107">
        <f>２・３!E19</f>
        <v>118133644</v>
      </c>
      <c r="Z20" s="107">
        <f>２・３!F19</f>
        <v>120056516</v>
      </c>
      <c r="AA20" s="107">
        <f>２・３!G19</f>
        <v>126298528</v>
      </c>
      <c r="AB20" s="107">
        <f>２・３!H19</f>
        <v>108871890</v>
      </c>
      <c r="AC20" s="107">
        <f t="shared" si="8"/>
        <v>13099587</v>
      </c>
      <c r="AD20" s="107">
        <f t="shared" si="9"/>
        <v>13017962</v>
      </c>
      <c r="AE20" s="107">
        <f t="shared" si="10"/>
        <v>13701420</v>
      </c>
      <c r="AF20" s="107">
        <f t="shared" si="11"/>
        <v>13703517</v>
      </c>
      <c r="AG20" s="107">
        <f t="shared" si="12"/>
        <v>14025378</v>
      </c>
      <c r="AH20" s="107">
        <f t="shared" si="13"/>
        <v>12820524</v>
      </c>
      <c r="AI20" s="35" t="b">
        <f t="shared" si="14"/>
        <v>1</v>
      </c>
      <c r="AJ20" s="35" t="b">
        <f t="shared" si="15"/>
        <v>1</v>
      </c>
      <c r="AK20" s="35" t="b">
        <f t="shared" si="16"/>
        <v>1</v>
      </c>
      <c r="AL20" s="35" t="b">
        <f t="shared" si="17"/>
        <v>1</v>
      </c>
      <c r="AM20" s="35" t="b">
        <f t="shared" si="18"/>
        <v>1</v>
      </c>
      <c r="AN20" s="35" t="b">
        <f t="shared" si="19"/>
        <v>1</v>
      </c>
      <c r="AO20" s="41">
        <f t="shared" si="20"/>
        <v>-0.6231112477057482</v>
      </c>
      <c r="AP20" s="41">
        <f t="shared" si="21"/>
        <v>5.250115187000853</v>
      </c>
      <c r="AQ20" s="41">
        <f t="shared" si="22"/>
        <v>0.015304982987164834</v>
      </c>
      <c r="AR20" s="41">
        <f t="shared" si="23"/>
        <v>2.348747405501814</v>
      </c>
      <c r="AS20" s="41">
        <f t="shared" si="24"/>
        <v>-8.590527827485293</v>
      </c>
      <c r="AT20" s="35" t="b">
        <f t="shared" si="25"/>
        <v>1</v>
      </c>
      <c r="AU20" s="35" t="b">
        <f t="shared" si="26"/>
        <v>1</v>
      </c>
      <c r="AV20" s="35" t="b">
        <f t="shared" si="27"/>
        <v>1</v>
      </c>
      <c r="AW20" s="35" t="b">
        <f t="shared" si="28"/>
        <v>1</v>
      </c>
      <c r="AX20" s="35" t="b">
        <f t="shared" si="29"/>
        <v>1</v>
      </c>
    </row>
    <row r="21" spans="2:50" s="35" customFormat="1" ht="15" customHeight="1">
      <c r="B21" s="149" t="s">
        <v>137</v>
      </c>
      <c r="C21" s="88">
        <v>4042</v>
      </c>
      <c r="D21" s="87">
        <v>4184</v>
      </c>
      <c r="E21" s="87">
        <v>4178</v>
      </c>
      <c r="F21" s="87">
        <v>4234</v>
      </c>
      <c r="G21" s="87">
        <v>4338</v>
      </c>
      <c r="H21" s="87">
        <v>4272</v>
      </c>
      <c r="I21" s="87">
        <f>ROUND(２・３!C20/C21*1000,0)</f>
        <v>43462277</v>
      </c>
      <c r="J21" s="87">
        <f>ROUND(２・３!D20/D21*1000,0)</f>
        <v>42829049</v>
      </c>
      <c r="K21" s="87">
        <f>ROUND(２・３!E20/E21*1000,0)</f>
        <v>43540579</v>
      </c>
      <c r="L21" s="87">
        <f>ROUND(２・３!F20/F21*1000,0)</f>
        <v>43203339</v>
      </c>
      <c r="M21" s="87">
        <f>ROUND(２・３!G20/G21*1000,0)</f>
        <v>43064917</v>
      </c>
      <c r="N21" s="87">
        <f>ROUND(２・３!H20/H21*1000,0)</f>
        <v>44332574</v>
      </c>
      <c r="O21" s="44">
        <f t="shared" si="3"/>
        <v>-1.4569600207554703</v>
      </c>
      <c r="P21" s="44">
        <f t="shared" si="4"/>
        <v>1.661325704430187</v>
      </c>
      <c r="Q21" s="44">
        <f t="shared" si="5"/>
        <v>-0.7745418360192224</v>
      </c>
      <c r="R21" s="44">
        <f t="shared" si="6"/>
        <v>-0.32039653231431947</v>
      </c>
      <c r="S21" s="44">
        <f t="shared" si="7"/>
        <v>2.9435955954588278</v>
      </c>
      <c r="V21" s="35" t="str">
        <f>２・３!B20</f>
        <v>不動産業</v>
      </c>
      <c r="W21" s="107">
        <f>２・３!C20</f>
        <v>175674525</v>
      </c>
      <c r="X21" s="107">
        <f>２・３!D20</f>
        <v>179196741</v>
      </c>
      <c r="Y21" s="107">
        <f>２・３!E20</f>
        <v>181912541</v>
      </c>
      <c r="Z21" s="107">
        <f>２・３!F20</f>
        <v>182922936</v>
      </c>
      <c r="AA21" s="107">
        <f>２・３!G20</f>
        <v>186815609</v>
      </c>
      <c r="AB21" s="107">
        <f>２・３!H20</f>
        <v>189388758</v>
      </c>
      <c r="AC21" s="107">
        <f t="shared" si="8"/>
        <v>43462277</v>
      </c>
      <c r="AD21" s="107">
        <f t="shared" si="9"/>
        <v>42829049</v>
      </c>
      <c r="AE21" s="107">
        <f t="shared" si="10"/>
        <v>43540579</v>
      </c>
      <c r="AF21" s="107">
        <f t="shared" si="11"/>
        <v>43203339</v>
      </c>
      <c r="AG21" s="107">
        <f t="shared" si="12"/>
        <v>43064917</v>
      </c>
      <c r="AH21" s="107">
        <f t="shared" si="13"/>
        <v>44332574</v>
      </c>
      <c r="AI21" s="35" t="b">
        <f t="shared" si="14"/>
        <v>1</v>
      </c>
      <c r="AJ21" s="35" t="b">
        <f t="shared" si="15"/>
        <v>1</v>
      </c>
      <c r="AK21" s="35" t="b">
        <f t="shared" si="16"/>
        <v>1</v>
      </c>
      <c r="AL21" s="35" t="b">
        <f t="shared" si="17"/>
        <v>1</v>
      </c>
      <c r="AM21" s="35" t="b">
        <f t="shared" si="18"/>
        <v>1</v>
      </c>
      <c r="AN21" s="35" t="b">
        <f t="shared" si="19"/>
        <v>1</v>
      </c>
      <c r="AO21" s="41">
        <f t="shared" si="20"/>
        <v>-1.4569600207554703</v>
      </c>
      <c r="AP21" s="41">
        <f t="shared" si="21"/>
        <v>1.661325704430187</v>
      </c>
      <c r="AQ21" s="41">
        <f t="shared" si="22"/>
        <v>-0.7745418360192224</v>
      </c>
      <c r="AR21" s="41">
        <f t="shared" si="23"/>
        <v>-0.32039653231431947</v>
      </c>
      <c r="AS21" s="41">
        <f t="shared" si="24"/>
        <v>2.9435955954588278</v>
      </c>
      <c r="AT21" s="35" t="b">
        <f t="shared" si="25"/>
        <v>1</v>
      </c>
      <c r="AU21" s="35" t="b">
        <f t="shared" si="26"/>
        <v>1</v>
      </c>
      <c r="AV21" s="35" t="b">
        <f t="shared" si="27"/>
        <v>1</v>
      </c>
      <c r="AW21" s="35" t="b">
        <f t="shared" si="28"/>
        <v>1</v>
      </c>
      <c r="AX21" s="35" t="b">
        <f t="shared" si="29"/>
        <v>1</v>
      </c>
    </row>
    <row r="22" spans="2:51" s="89" customFormat="1" ht="15" customHeight="1">
      <c r="B22" s="159" t="s">
        <v>138</v>
      </c>
      <c r="C22" s="88">
        <v>21835</v>
      </c>
      <c r="D22" s="87">
        <v>21531</v>
      </c>
      <c r="E22" s="87">
        <v>21366</v>
      </c>
      <c r="F22" s="87">
        <v>21697</v>
      </c>
      <c r="G22" s="87">
        <v>22303</v>
      </c>
      <c r="H22" s="87">
        <v>23450</v>
      </c>
      <c r="I22" s="87">
        <f>ROUND(２・３!C21/C22*1000,0)</f>
        <v>7445950</v>
      </c>
      <c r="J22" s="87">
        <f>ROUND(２・３!D21/D22*1000,0)</f>
        <v>7609506</v>
      </c>
      <c r="K22" s="87">
        <f>ROUND(２・３!E21/E22*1000,0)</f>
        <v>7718732</v>
      </c>
      <c r="L22" s="87">
        <f>ROUND(２・３!F21/F22*1000,0)</f>
        <v>7763110</v>
      </c>
      <c r="M22" s="87">
        <f>ROUND(２・３!G21/G22*1000,0)</f>
        <v>7779390</v>
      </c>
      <c r="N22" s="87">
        <f>ROUND(２・３!H21/H22*1000,0)</f>
        <v>7550416</v>
      </c>
      <c r="O22" s="44">
        <f t="shared" si="3"/>
        <v>2.196576662480946</v>
      </c>
      <c r="P22" s="44">
        <f t="shared" si="4"/>
        <v>1.4353888412730078</v>
      </c>
      <c r="Q22" s="44">
        <f t="shared" si="5"/>
        <v>0.5749389925702822</v>
      </c>
      <c r="R22" s="44">
        <f t="shared" si="6"/>
        <v>0.20970976837891</v>
      </c>
      <c r="S22" s="44">
        <f t="shared" si="7"/>
        <v>-2.9433413159643624</v>
      </c>
      <c r="U22" s="35"/>
      <c r="V22" s="35" t="str">
        <f>２・３!B21</f>
        <v>専門・科学,業務支援ｻｰﾋﾞｽ</v>
      </c>
      <c r="W22" s="107">
        <f>２・３!C21</f>
        <v>162582322</v>
      </c>
      <c r="X22" s="107">
        <f>２・３!D21</f>
        <v>163840270</v>
      </c>
      <c r="Y22" s="107">
        <f>２・３!E21</f>
        <v>164918429</v>
      </c>
      <c r="Z22" s="107">
        <f>２・３!F21</f>
        <v>168436206</v>
      </c>
      <c r="AA22" s="107">
        <f>２・３!G21</f>
        <v>173503725</v>
      </c>
      <c r="AB22" s="107">
        <f>２・３!H21</f>
        <v>177057255</v>
      </c>
      <c r="AC22" s="107">
        <f t="shared" si="8"/>
        <v>7445950</v>
      </c>
      <c r="AD22" s="107">
        <f t="shared" si="9"/>
        <v>7609506</v>
      </c>
      <c r="AE22" s="107">
        <f t="shared" si="10"/>
        <v>7718732</v>
      </c>
      <c r="AF22" s="107">
        <f t="shared" si="11"/>
        <v>7763110</v>
      </c>
      <c r="AG22" s="107">
        <f t="shared" si="12"/>
        <v>7779390</v>
      </c>
      <c r="AH22" s="107">
        <f t="shared" si="13"/>
        <v>7550416</v>
      </c>
      <c r="AI22" s="35" t="b">
        <f t="shared" si="14"/>
        <v>1</v>
      </c>
      <c r="AJ22" s="35" t="b">
        <f t="shared" si="15"/>
        <v>1</v>
      </c>
      <c r="AK22" s="35" t="b">
        <f t="shared" si="16"/>
        <v>1</v>
      </c>
      <c r="AL22" s="35" t="b">
        <f t="shared" si="17"/>
        <v>1</v>
      </c>
      <c r="AM22" s="35" t="b">
        <f t="shared" si="18"/>
        <v>1</v>
      </c>
      <c r="AN22" s="35" t="b">
        <f t="shared" si="19"/>
        <v>1</v>
      </c>
      <c r="AO22" s="41">
        <f t="shared" si="20"/>
        <v>2.196576662480946</v>
      </c>
      <c r="AP22" s="41">
        <f t="shared" si="21"/>
        <v>1.4353888412730078</v>
      </c>
      <c r="AQ22" s="41">
        <f t="shared" si="22"/>
        <v>0.5749389925702822</v>
      </c>
      <c r="AR22" s="41">
        <f t="shared" si="23"/>
        <v>0.20970976837891</v>
      </c>
      <c r="AS22" s="41">
        <f t="shared" si="24"/>
        <v>-2.9433413159643624</v>
      </c>
      <c r="AT22" s="35" t="b">
        <f t="shared" si="25"/>
        <v>1</v>
      </c>
      <c r="AU22" s="35" t="b">
        <f t="shared" si="26"/>
        <v>1</v>
      </c>
      <c r="AV22" s="35" t="b">
        <f t="shared" si="27"/>
        <v>1</v>
      </c>
      <c r="AW22" s="35" t="b">
        <f t="shared" si="28"/>
        <v>1</v>
      </c>
      <c r="AX22" s="35" t="b">
        <f t="shared" si="29"/>
        <v>1</v>
      </c>
      <c r="AY22" s="35"/>
    </row>
    <row r="23" spans="2:50" s="35" customFormat="1" ht="15" customHeight="1">
      <c r="B23" s="158" t="s">
        <v>139</v>
      </c>
      <c r="C23" s="88">
        <v>11560</v>
      </c>
      <c r="D23" s="87">
        <v>11450</v>
      </c>
      <c r="E23" s="87">
        <v>11374</v>
      </c>
      <c r="F23" s="87">
        <v>11552</v>
      </c>
      <c r="G23" s="87">
        <v>11884</v>
      </c>
      <c r="H23" s="87">
        <v>11748</v>
      </c>
      <c r="I23" s="87">
        <f>ROUND(２・３!C22/C23*1000,0)</f>
        <v>9094596</v>
      </c>
      <c r="J23" s="87">
        <f>ROUND(２・３!D22/D23*1000,0)</f>
        <v>9188540</v>
      </c>
      <c r="K23" s="87">
        <f>ROUND(２・３!E22/E23*1000,0)</f>
        <v>9567628</v>
      </c>
      <c r="L23" s="87">
        <f>ROUND(２・３!F22/F23*1000,0)</f>
        <v>9571556</v>
      </c>
      <c r="M23" s="87">
        <f>ROUND(２・３!G22/G23*1000,0)</f>
        <v>9433110</v>
      </c>
      <c r="N23" s="87">
        <f>ROUND(２・３!H22/H23*1000,0)</f>
        <v>10929325</v>
      </c>
      <c r="O23" s="44">
        <f t="shared" si="3"/>
        <v>1.0329650706859326</v>
      </c>
      <c r="P23" s="44">
        <f t="shared" si="4"/>
        <v>4.12566087757141</v>
      </c>
      <c r="Q23" s="44">
        <f t="shared" si="5"/>
        <v>0.041055107911804264</v>
      </c>
      <c r="R23" s="44">
        <f t="shared" si="6"/>
        <v>-1.4464314893001724</v>
      </c>
      <c r="S23" s="44">
        <f t="shared" si="7"/>
        <v>15.861311910918033</v>
      </c>
      <c r="V23" s="35" t="str">
        <f>２・３!B22</f>
        <v>公務</v>
      </c>
      <c r="W23" s="107">
        <f>２・３!C22</f>
        <v>105133524</v>
      </c>
      <c r="X23" s="107">
        <f>２・３!D22</f>
        <v>105208779</v>
      </c>
      <c r="Y23" s="107">
        <f>２・３!E22</f>
        <v>108822206</v>
      </c>
      <c r="Z23" s="107">
        <f>２・３!F22</f>
        <v>110570619</v>
      </c>
      <c r="AA23" s="107">
        <f>２・３!G22</f>
        <v>112103083</v>
      </c>
      <c r="AB23" s="107">
        <f>２・３!H22</f>
        <v>128397710</v>
      </c>
      <c r="AC23" s="107">
        <f t="shared" si="8"/>
        <v>9094596</v>
      </c>
      <c r="AD23" s="107">
        <f t="shared" si="9"/>
        <v>9188540</v>
      </c>
      <c r="AE23" s="107">
        <f t="shared" si="10"/>
        <v>9567628</v>
      </c>
      <c r="AF23" s="107">
        <f t="shared" si="11"/>
        <v>9571556</v>
      </c>
      <c r="AG23" s="107">
        <f t="shared" si="12"/>
        <v>9433110</v>
      </c>
      <c r="AH23" s="107">
        <f t="shared" si="13"/>
        <v>10929325</v>
      </c>
      <c r="AI23" s="35" t="b">
        <f t="shared" si="14"/>
        <v>1</v>
      </c>
      <c r="AJ23" s="35" t="b">
        <f t="shared" si="15"/>
        <v>1</v>
      </c>
      <c r="AK23" s="35" t="b">
        <f t="shared" si="16"/>
        <v>1</v>
      </c>
      <c r="AL23" s="35" t="b">
        <f t="shared" si="17"/>
        <v>1</v>
      </c>
      <c r="AM23" s="35" t="b">
        <f t="shared" si="18"/>
        <v>1</v>
      </c>
      <c r="AN23" s="35" t="b">
        <f t="shared" si="19"/>
        <v>1</v>
      </c>
      <c r="AO23" s="41">
        <f t="shared" si="20"/>
        <v>1.0329650706859326</v>
      </c>
      <c r="AP23" s="41">
        <f t="shared" si="21"/>
        <v>4.12566087757141</v>
      </c>
      <c r="AQ23" s="41">
        <f t="shared" si="22"/>
        <v>0.041055107911804264</v>
      </c>
      <c r="AR23" s="41">
        <f t="shared" si="23"/>
        <v>-1.4464314893001724</v>
      </c>
      <c r="AS23" s="41">
        <f t="shared" si="24"/>
        <v>15.861311910918033</v>
      </c>
      <c r="AT23" s="35" t="b">
        <f t="shared" si="25"/>
        <v>1</v>
      </c>
      <c r="AU23" s="35" t="b">
        <f t="shared" si="26"/>
        <v>1</v>
      </c>
      <c r="AV23" s="35" t="b">
        <f t="shared" si="27"/>
        <v>1</v>
      </c>
      <c r="AW23" s="35" t="b">
        <f t="shared" si="28"/>
        <v>1</v>
      </c>
      <c r="AX23" s="35" t="b">
        <f t="shared" si="29"/>
        <v>1</v>
      </c>
    </row>
    <row r="24" spans="2:50" s="35" customFormat="1" ht="15" customHeight="1">
      <c r="B24" s="149" t="s">
        <v>140</v>
      </c>
      <c r="C24" s="88">
        <v>14116</v>
      </c>
      <c r="D24" s="87">
        <v>14097</v>
      </c>
      <c r="E24" s="87">
        <v>13976</v>
      </c>
      <c r="F24" s="87">
        <v>14204</v>
      </c>
      <c r="G24" s="87">
        <v>14629</v>
      </c>
      <c r="H24" s="87">
        <v>15294</v>
      </c>
      <c r="I24" s="87">
        <f>ROUND(２・３!C23/C24*1000,0)</f>
        <v>7265319</v>
      </c>
      <c r="J24" s="87">
        <f>ROUND(２・３!D23/D24*1000,0)</f>
        <v>7192576</v>
      </c>
      <c r="K24" s="87">
        <f>ROUND(２・３!E23/E24*1000,0)</f>
        <v>7349896</v>
      </c>
      <c r="L24" s="87">
        <f>ROUND(２・３!F23/F24*1000,0)</f>
        <v>7270297</v>
      </c>
      <c r="M24" s="87">
        <f>ROUND(２・３!G23/G24*1000,0)</f>
        <v>7071648</v>
      </c>
      <c r="N24" s="87">
        <f>ROUND(２・３!H23/H24*1000,0)</f>
        <v>6775452</v>
      </c>
      <c r="O24" s="44">
        <f t="shared" si="3"/>
        <v>-1.0012361466853692</v>
      </c>
      <c r="P24" s="44">
        <f t="shared" si="4"/>
        <v>2.187255303246014</v>
      </c>
      <c r="Q24" s="44">
        <f t="shared" si="5"/>
        <v>-1.0829949158464283</v>
      </c>
      <c r="R24" s="44">
        <f t="shared" si="6"/>
        <v>-2.73233679449409</v>
      </c>
      <c r="S24" s="44">
        <f t="shared" si="7"/>
        <v>-4.188500332595741</v>
      </c>
      <c r="V24" s="35" t="str">
        <f>２・３!B23</f>
        <v>教育</v>
      </c>
      <c r="W24" s="107">
        <f>２・３!C23</f>
        <v>102557249</v>
      </c>
      <c r="X24" s="107">
        <f>２・３!D23</f>
        <v>101393740</v>
      </c>
      <c r="Y24" s="107">
        <f>２・３!E23</f>
        <v>102722142</v>
      </c>
      <c r="Z24" s="107">
        <f>２・３!F23</f>
        <v>103267297</v>
      </c>
      <c r="AA24" s="107">
        <f>２・３!G23</f>
        <v>103451132</v>
      </c>
      <c r="AB24" s="107">
        <f>２・３!H23</f>
        <v>103623763</v>
      </c>
      <c r="AC24" s="107">
        <f t="shared" si="8"/>
        <v>7265319</v>
      </c>
      <c r="AD24" s="107">
        <f t="shared" si="9"/>
        <v>7192576</v>
      </c>
      <c r="AE24" s="107">
        <f t="shared" si="10"/>
        <v>7349896</v>
      </c>
      <c r="AF24" s="107">
        <f t="shared" si="11"/>
        <v>7270297</v>
      </c>
      <c r="AG24" s="107">
        <f t="shared" si="12"/>
        <v>7071648</v>
      </c>
      <c r="AH24" s="107">
        <f t="shared" si="13"/>
        <v>6775452</v>
      </c>
      <c r="AI24" s="35" t="b">
        <f t="shared" si="14"/>
        <v>1</v>
      </c>
      <c r="AJ24" s="35" t="b">
        <f t="shared" si="15"/>
        <v>1</v>
      </c>
      <c r="AK24" s="35" t="b">
        <f t="shared" si="16"/>
        <v>1</v>
      </c>
      <c r="AL24" s="35" t="b">
        <f t="shared" si="17"/>
        <v>1</v>
      </c>
      <c r="AM24" s="35" t="b">
        <f t="shared" si="18"/>
        <v>1</v>
      </c>
      <c r="AN24" s="35" t="b">
        <f t="shared" si="19"/>
        <v>1</v>
      </c>
      <c r="AO24" s="41">
        <f t="shared" si="20"/>
        <v>-1.0012361466853692</v>
      </c>
      <c r="AP24" s="41">
        <f t="shared" si="21"/>
        <v>2.187255303246014</v>
      </c>
      <c r="AQ24" s="41">
        <f t="shared" si="22"/>
        <v>-1.0829949158464283</v>
      </c>
      <c r="AR24" s="41">
        <f t="shared" si="23"/>
        <v>-2.73233679449409</v>
      </c>
      <c r="AS24" s="41">
        <f t="shared" si="24"/>
        <v>-4.188500332595741</v>
      </c>
      <c r="AT24" s="35" t="b">
        <f t="shared" si="25"/>
        <v>1</v>
      </c>
      <c r="AU24" s="35" t="b">
        <f t="shared" si="26"/>
        <v>1</v>
      </c>
      <c r="AV24" s="35" t="b">
        <f t="shared" si="27"/>
        <v>1</v>
      </c>
      <c r="AW24" s="35" t="b">
        <f t="shared" si="28"/>
        <v>1</v>
      </c>
      <c r="AX24" s="35" t="b">
        <f t="shared" si="29"/>
        <v>1</v>
      </c>
    </row>
    <row r="25" spans="2:50" s="35" customFormat="1" ht="15" customHeight="1">
      <c r="B25" s="149" t="s">
        <v>141</v>
      </c>
      <c r="C25" s="88">
        <v>51168</v>
      </c>
      <c r="D25" s="87">
        <v>50836</v>
      </c>
      <c r="E25" s="87">
        <v>50480</v>
      </c>
      <c r="F25" s="87">
        <v>51277</v>
      </c>
      <c r="G25" s="87">
        <v>52760</v>
      </c>
      <c r="H25" s="87">
        <v>58126</v>
      </c>
      <c r="I25" s="87">
        <f>ROUND(２・３!C24/C25*1000,0)</f>
        <v>5305440</v>
      </c>
      <c r="J25" s="87">
        <f>ROUND(２・３!D24/D25*1000,0)</f>
        <v>5539582</v>
      </c>
      <c r="K25" s="87">
        <f>ROUND(２・３!E24/E25*1000,0)</f>
        <v>5546468</v>
      </c>
      <c r="L25" s="87">
        <f>ROUND(２・３!F24/F25*1000,0)</f>
        <v>5565302</v>
      </c>
      <c r="M25" s="87">
        <f>ROUND(２・３!G24/G25*1000,0)</f>
        <v>5541301</v>
      </c>
      <c r="N25" s="87">
        <f>ROUND(２・３!H24/H25*1000,0)</f>
        <v>5038866</v>
      </c>
      <c r="O25" s="44">
        <f t="shared" si="3"/>
        <v>4.413243764890376</v>
      </c>
      <c r="P25" s="44">
        <f t="shared" si="4"/>
        <v>0.12430540788095565</v>
      </c>
      <c r="Q25" s="44">
        <f t="shared" si="5"/>
        <v>0.339567450853408</v>
      </c>
      <c r="R25" s="44">
        <f t="shared" si="6"/>
        <v>-0.4312614122288422</v>
      </c>
      <c r="S25" s="44">
        <f t="shared" si="7"/>
        <v>-9.067094532493362</v>
      </c>
      <c r="V25" s="35" t="str">
        <f>２・３!B24</f>
        <v>保健衛生・社会事業</v>
      </c>
      <c r="W25" s="107">
        <f>２・３!C24</f>
        <v>271468760</v>
      </c>
      <c r="X25" s="107">
        <f>２・３!D24</f>
        <v>281610200</v>
      </c>
      <c r="Y25" s="107">
        <f>２・３!E24</f>
        <v>279985714</v>
      </c>
      <c r="Z25" s="107">
        <f>２・３!F24</f>
        <v>285372010</v>
      </c>
      <c r="AA25" s="107">
        <f>２・３!G24</f>
        <v>292359055</v>
      </c>
      <c r="AB25" s="107">
        <f>２・３!H24</f>
        <v>292889112</v>
      </c>
      <c r="AC25" s="107">
        <f t="shared" si="8"/>
        <v>5305440</v>
      </c>
      <c r="AD25" s="107">
        <f t="shared" si="9"/>
        <v>5539582</v>
      </c>
      <c r="AE25" s="107">
        <f t="shared" si="10"/>
        <v>5546468</v>
      </c>
      <c r="AF25" s="107">
        <f t="shared" si="11"/>
        <v>5565302</v>
      </c>
      <c r="AG25" s="107">
        <f t="shared" si="12"/>
        <v>5541301</v>
      </c>
      <c r="AH25" s="107">
        <f t="shared" si="13"/>
        <v>5038866</v>
      </c>
      <c r="AI25" s="35" t="b">
        <f t="shared" si="14"/>
        <v>1</v>
      </c>
      <c r="AJ25" s="35" t="b">
        <f t="shared" si="15"/>
        <v>1</v>
      </c>
      <c r="AK25" s="35" t="b">
        <f t="shared" si="16"/>
        <v>1</v>
      </c>
      <c r="AL25" s="35" t="b">
        <f t="shared" si="17"/>
        <v>1</v>
      </c>
      <c r="AM25" s="35" t="b">
        <f t="shared" si="18"/>
        <v>1</v>
      </c>
      <c r="AN25" s="35" t="b">
        <f t="shared" si="19"/>
        <v>1</v>
      </c>
      <c r="AO25" s="41">
        <f t="shared" si="20"/>
        <v>4.413243764890376</v>
      </c>
      <c r="AP25" s="41">
        <f t="shared" si="21"/>
        <v>0.12430540788095565</v>
      </c>
      <c r="AQ25" s="41">
        <f t="shared" si="22"/>
        <v>0.339567450853408</v>
      </c>
      <c r="AR25" s="41">
        <f t="shared" si="23"/>
        <v>-0.4312614122288422</v>
      </c>
      <c r="AS25" s="41">
        <f t="shared" si="24"/>
        <v>-9.067094532493362</v>
      </c>
      <c r="AT25" s="35" t="b">
        <f t="shared" si="25"/>
        <v>1</v>
      </c>
      <c r="AU25" s="35" t="b">
        <f t="shared" si="26"/>
        <v>1</v>
      </c>
      <c r="AV25" s="35" t="b">
        <f t="shared" si="27"/>
        <v>1</v>
      </c>
      <c r="AW25" s="35" t="b">
        <f t="shared" si="28"/>
        <v>1</v>
      </c>
      <c r="AX25" s="35" t="b">
        <f t="shared" si="29"/>
        <v>1</v>
      </c>
    </row>
    <row r="26" spans="2:50" s="35" customFormat="1" ht="15" customHeight="1">
      <c r="B26" s="149" t="s">
        <v>142</v>
      </c>
      <c r="C26" s="88">
        <v>23341</v>
      </c>
      <c r="D26" s="87">
        <v>22988</v>
      </c>
      <c r="E26" s="87">
        <v>22819</v>
      </c>
      <c r="F26" s="87">
        <v>23171</v>
      </c>
      <c r="G26" s="87">
        <v>23816</v>
      </c>
      <c r="H26" s="87">
        <v>23102</v>
      </c>
      <c r="I26" s="87">
        <f>ROUND(２・３!C25/C26*1000,0)</f>
        <v>3882729</v>
      </c>
      <c r="J26" s="87">
        <f>ROUND(２・３!D25/D26*1000,0)</f>
        <v>3934142</v>
      </c>
      <c r="K26" s="87">
        <f>ROUND(２・３!E25/E26*1000,0)</f>
        <v>4053883</v>
      </c>
      <c r="L26" s="87">
        <f>ROUND(２・３!F25/F26*1000,0)</f>
        <v>3930591</v>
      </c>
      <c r="M26" s="87">
        <f>ROUND(２・３!G25/G26*1000,0)</f>
        <v>3830200</v>
      </c>
      <c r="N26" s="87">
        <f>ROUND(２・３!H25/H26*1000,0)</f>
        <v>3532014</v>
      </c>
      <c r="O26" s="148">
        <f t="shared" si="3"/>
        <v>1.3241459808294629</v>
      </c>
      <c r="P26" s="148">
        <f t="shared" si="4"/>
        <v>3.0436369607401055</v>
      </c>
      <c r="Q26" s="148">
        <f t="shared" si="5"/>
        <v>-3.0413309905589285</v>
      </c>
      <c r="R26" s="148">
        <f t="shared" si="6"/>
        <v>-2.5540942825137494</v>
      </c>
      <c r="S26" s="148">
        <f t="shared" si="7"/>
        <v>-7.785128713905279</v>
      </c>
      <c r="V26" s="35" t="str">
        <f>２・３!B25</f>
        <v>その他のサービス</v>
      </c>
      <c r="W26" s="107">
        <f>２・３!C25</f>
        <v>90626778</v>
      </c>
      <c r="X26" s="107">
        <f>２・３!D25</f>
        <v>90438066</v>
      </c>
      <c r="Y26" s="107">
        <f>２・３!E25</f>
        <v>92505564</v>
      </c>
      <c r="Z26" s="107">
        <f>２・３!F25</f>
        <v>91075714</v>
      </c>
      <c r="AA26" s="107">
        <f>２・３!G25</f>
        <v>91220039</v>
      </c>
      <c r="AB26" s="107">
        <f>２・３!H25</f>
        <v>81596594</v>
      </c>
      <c r="AC26" s="107">
        <f t="shared" si="8"/>
        <v>3882729</v>
      </c>
      <c r="AD26" s="107">
        <f t="shared" si="9"/>
        <v>3934142</v>
      </c>
      <c r="AE26" s="107">
        <f t="shared" si="10"/>
        <v>4053883</v>
      </c>
      <c r="AF26" s="107">
        <f t="shared" si="11"/>
        <v>3930591</v>
      </c>
      <c r="AG26" s="107">
        <f t="shared" si="12"/>
        <v>3830200</v>
      </c>
      <c r="AH26" s="107">
        <f t="shared" si="13"/>
        <v>3532014</v>
      </c>
      <c r="AI26" s="35" t="b">
        <f t="shared" si="14"/>
        <v>1</v>
      </c>
      <c r="AJ26" s="35" t="b">
        <f t="shared" si="15"/>
        <v>1</v>
      </c>
      <c r="AK26" s="35" t="b">
        <f t="shared" si="16"/>
        <v>1</v>
      </c>
      <c r="AL26" s="35" t="b">
        <f t="shared" si="17"/>
        <v>1</v>
      </c>
      <c r="AM26" s="35" t="b">
        <f t="shared" si="18"/>
        <v>1</v>
      </c>
      <c r="AN26" s="35" t="b">
        <f t="shared" si="19"/>
        <v>1</v>
      </c>
      <c r="AO26" s="41">
        <f t="shared" si="20"/>
        <v>1.3241459808294629</v>
      </c>
      <c r="AP26" s="41">
        <f t="shared" si="21"/>
        <v>3.0436369607401055</v>
      </c>
      <c r="AQ26" s="41">
        <f t="shared" si="22"/>
        <v>-3.0413309905589285</v>
      </c>
      <c r="AR26" s="41">
        <f t="shared" si="23"/>
        <v>-2.5540942825137494</v>
      </c>
      <c r="AS26" s="41">
        <f t="shared" si="24"/>
        <v>-7.785128713905279</v>
      </c>
      <c r="AT26" s="35" t="b">
        <f t="shared" si="25"/>
        <v>1</v>
      </c>
      <c r="AU26" s="35" t="b">
        <f t="shared" si="26"/>
        <v>1</v>
      </c>
      <c r="AV26" s="35" t="b">
        <f t="shared" si="27"/>
        <v>1</v>
      </c>
      <c r="AW26" s="35" t="b">
        <f t="shared" si="28"/>
        <v>1</v>
      </c>
      <c r="AX26" s="35" t="b">
        <f t="shared" si="29"/>
        <v>1</v>
      </c>
    </row>
    <row r="27" spans="1:50" s="35" customFormat="1" ht="15" customHeight="1">
      <c r="A27" s="311" t="s">
        <v>72</v>
      </c>
      <c r="B27" s="312"/>
      <c r="C27" s="90">
        <v>290634</v>
      </c>
      <c r="D27" s="91">
        <v>288586</v>
      </c>
      <c r="E27" s="91">
        <v>286504</v>
      </c>
      <c r="F27" s="91">
        <v>290934</v>
      </c>
      <c r="G27" s="91">
        <v>299144</v>
      </c>
      <c r="H27" s="91">
        <v>295272</v>
      </c>
      <c r="I27" s="91">
        <f>ROUND(２・３!C29/C27*1000,0)</f>
        <v>6842187</v>
      </c>
      <c r="J27" s="91">
        <f>ROUND(２・３!D29/D27*1000,0)</f>
        <v>6969716</v>
      </c>
      <c r="K27" s="91">
        <f>ROUND(２・３!E29/E27*1000,0)</f>
        <v>7169399</v>
      </c>
      <c r="L27" s="91">
        <f>ROUND(２・３!F29/F27*1000,0)</f>
        <v>7113490</v>
      </c>
      <c r="M27" s="91">
        <f>ROUND(２・３!G29/G27*1000,0)</f>
        <v>6965828</v>
      </c>
      <c r="N27" s="91">
        <f>ROUND(２・３!H29/H27*1000,0)</f>
        <v>6889817</v>
      </c>
      <c r="O27" s="148">
        <f t="shared" si="3"/>
        <v>1.8638631186198216</v>
      </c>
      <c r="P27" s="148">
        <f t="shared" si="4"/>
        <v>2.8650091338011476</v>
      </c>
      <c r="Q27" s="148">
        <f t="shared" si="5"/>
        <v>-0.7798282673345422</v>
      </c>
      <c r="R27" s="148">
        <f t="shared" si="6"/>
        <v>-2.07580245421024</v>
      </c>
      <c r="S27" s="148">
        <f t="shared" si="7"/>
        <v>-1.0911983471311666</v>
      </c>
      <c r="U27" s="107" t="str">
        <f>２・３!A29</f>
        <v> 市 町 村 内 総 生 産</v>
      </c>
      <c r="V27" s="107"/>
      <c r="W27" s="107">
        <f>２・３!C29</f>
        <v>1988572106</v>
      </c>
      <c r="X27" s="107">
        <f>２・３!D29</f>
        <v>2011362452</v>
      </c>
      <c r="Y27" s="107">
        <f>２・３!E29</f>
        <v>2054061423</v>
      </c>
      <c r="Z27" s="107">
        <f>２・３!F29</f>
        <v>2069556148</v>
      </c>
      <c r="AA27" s="107">
        <f>２・３!G29</f>
        <v>2083785543</v>
      </c>
      <c r="AB27" s="107">
        <f>２・３!H29</f>
        <v>2034369957</v>
      </c>
      <c r="AC27" s="107">
        <f t="shared" si="8"/>
        <v>6842187</v>
      </c>
      <c r="AD27" s="107">
        <f t="shared" si="9"/>
        <v>6969716</v>
      </c>
      <c r="AE27" s="107">
        <f t="shared" si="10"/>
        <v>7169399</v>
      </c>
      <c r="AF27" s="107">
        <f t="shared" si="11"/>
        <v>7113490</v>
      </c>
      <c r="AG27" s="107">
        <f t="shared" si="12"/>
        <v>6965828</v>
      </c>
      <c r="AH27" s="107">
        <f t="shared" si="13"/>
        <v>6889817</v>
      </c>
      <c r="AI27" s="35" t="b">
        <f t="shared" si="14"/>
        <v>1</v>
      </c>
      <c r="AJ27" s="35" t="b">
        <f t="shared" si="15"/>
        <v>1</v>
      </c>
      <c r="AK27" s="35" t="b">
        <f t="shared" si="16"/>
        <v>1</v>
      </c>
      <c r="AL27" s="35" t="b">
        <f t="shared" si="17"/>
        <v>1</v>
      </c>
      <c r="AM27" s="35" t="b">
        <f t="shared" si="18"/>
        <v>1</v>
      </c>
      <c r="AN27" s="35" t="b">
        <f t="shared" si="19"/>
        <v>1</v>
      </c>
      <c r="AO27" s="41">
        <f t="shared" si="20"/>
        <v>1.8638631186198216</v>
      </c>
      <c r="AP27" s="41">
        <f t="shared" si="21"/>
        <v>2.8650091338011476</v>
      </c>
      <c r="AQ27" s="41">
        <f t="shared" si="22"/>
        <v>-0.7798282673345422</v>
      </c>
      <c r="AR27" s="41">
        <f t="shared" si="23"/>
        <v>-2.07580245421024</v>
      </c>
      <c r="AS27" s="41">
        <f t="shared" si="24"/>
        <v>-1.0911983471311666</v>
      </c>
      <c r="AT27" s="35" t="b">
        <f t="shared" si="25"/>
        <v>1</v>
      </c>
      <c r="AU27" s="35" t="b">
        <f t="shared" si="26"/>
        <v>1</v>
      </c>
      <c r="AV27" s="35" t="b">
        <f t="shared" si="27"/>
        <v>1</v>
      </c>
      <c r="AW27" s="35" t="b">
        <f t="shared" si="28"/>
        <v>1</v>
      </c>
      <c r="AX27" s="35" t="b">
        <f t="shared" si="29"/>
        <v>1</v>
      </c>
    </row>
    <row r="28" spans="1:28" ht="13.5">
      <c r="A28" s="72" t="s">
        <v>73</v>
      </c>
      <c r="B28" s="72"/>
      <c r="U28" s="160"/>
      <c r="V28" s="160"/>
      <c r="W28" s="160"/>
      <c r="X28" s="160"/>
      <c r="Y28" s="160"/>
      <c r="Z28" s="160"/>
      <c r="AA28" s="160"/>
      <c r="AB28" s="160"/>
    </row>
    <row r="29" spans="1:28" ht="13.5">
      <c r="A29" s="72"/>
      <c r="B29" s="72"/>
      <c r="U29" s="160"/>
      <c r="V29" s="160"/>
      <c r="W29" s="160"/>
      <c r="X29" s="160"/>
      <c r="Y29" s="160"/>
      <c r="Z29" s="160"/>
      <c r="AA29" s="160"/>
      <c r="AB29" s="160"/>
    </row>
    <row r="30" spans="1:2" ht="13.5">
      <c r="A30" s="72"/>
      <c r="B30" s="72"/>
    </row>
    <row r="31" spans="1:2" ht="13.5">
      <c r="A31" s="153"/>
      <c r="B31" s="153"/>
    </row>
  </sheetData>
  <sheetProtection/>
  <mergeCells count="11">
    <mergeCell ref="U5:V5"/>
    <mergeCell ref="A4:B5"/>
    <mergeCell ref="A27:B27"/>
    <mergeCell ref="A6:B6"/>
    <mergeCell ref="A10:B10"/>
    <mergeCell ref="A14:B14"/>
    <mergeCell ref="AO4:AX4"/>
    <mergeCell ref="E4:F4"/>
    <mergeCell ref="O4:S4"/>
    <mergeCell ref="U4:AB4"/>
    <mergeCell ref="AC4:AN4"/>
  </mergeCells>
  <conditionalFormatting sqref="U6:AX27">
    <cfRule type="cellIs" priority="1" dxfId="1" operator="equal" stopIfTrue="1">
      <formula>$AY$1</formula>
    </cfRule>
    <cfRule type="cellIs" priority="2" dxfId="0" operator="equal" stopIfTrue="1">
      <formula>$AX$1</formula>
    </cfRule>
  </conditionalFormatting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view="pageBreakPreview" zoomScale="89" zoomScaleNormal="80" zoomScaleSheetLayoutView="89" zoomScalePageLayoutView="0" workbookViewId="0" topLeftCell="A1">
      <selection activeCell="J22" sqref="J22"/>
    </sheetView>
  </sheetViews>
  <sheetFormatPr defaultColWidth="9.00390625" defaultRowHeight="13.5"/>
  <cols>
    <col min="1" max="1" width="3.125" style="29" customWidth="1"/>
    <col min="2" max="2" width="23.75390625" style="29" customWidth="1"/>
    <col min="3" max="7" width="14.625" style="29" customWidth="1"/>
    <col min="8" max="8" width="23.375" style="29" customWidth="1"/>
    <col min="9" max="9" width="20.75390625" style="29" customWidth="1"/>
    <col min="10" max="10" width="23.875" style="29" customWidth="1"/>
    <col min="11" max="11" width="9.00390625" style="29" customWidth="1"/>
    <col min="12" max="12" width="10.50390625" style="29" bestFit="1" customWidth="1"/>
    <col min="13" max="13" width="9.00390625" style="29" customWidth="1"/>
    <col min="14" max="14" width="10.50390625" style="29" bestFit="1" customWidth="1"/>
    <col min="15" max="15" width="9.00390625" style="29" customWidth="1"/>
    <col min="16" max="16" width="10.50390625" style="29" bestFit="1" customWidth="1"/>
    <col min="17" max="16384" width="9.00390625" style="29" customWidth="1"/>
  </cols>
  <sheetData>
    <row r="1" spans="1:17" ht="17.25">
      <c r="A1" s="51" t="s">
        <v>153</v>
      </c>
      <c r="B1" s="51"/>
      <c r="Q1" s="29" t="b">
        <v>0</v>
      </c>
    </row>
    <row r="2" spans="1:2" ht="7.5" customHeight="1">
      <c r="A2" s="51"/>
      <c r="B2" s="51"/>
    </row>
    <row r="3" spans="1:2" ht="7.5" customHeight="1">
      <c r="A3" s="92"/>
      <c r="B3" s="92"/>
    </row>
    <row r="4" spans="1:10" ht="12" customHeight="1">
      <c r="A4" s="93"/>
      <c r="B4" s="93"/>
      <c r="C4" s="330" t="s">
        <v>74</v>
      </c>
      <c r="D4" s="331"/>
      <c r="E4" s="331"/>
      <c r="F4" s="331"/>
      <c r="G4" s="331"/>
      <c r="H4" s="332"/>
      <c r="I4" s="322" t="s">
        <v>144</v>
      </c>
      <c r="J4" s="324" t="s">
        <v>145</v>
      </c>
    </row>
    <row r="5" spans="1:17" ht="13.5" customHeight="1">
      <c r="A5" s="94" t="s">
        <v>65</v>
      </c>
      <c r="B5" s="94"/>
      <c r="C5" s="95" t="s">
        <v>75</v>
      </c>
      <c r="D5" s="95" t="s">
        <v>76</v>
      </c>
      <c r="E5" s="96" t="s">
        <v>77</v>
      </c>
      <c r="F5" s="97" t="s">
        <v>78</v>
      </c>
      <c r="G5" s="98" t="s">
        <v>79</v>
      </c>
      <c r="H5" s="99" t="s">
        <v>80</v>
      </c>
      <c r="I5" s="323"/>
      <c r="J5" s="325"/>
      <c r="L5" s="321" t="s">
        <v>74</v>
      </c>
      <c r="M5" s="321"/>
      <c r="N5" s="321"/>
      <c r="O5" s="321"/>
      <c r="P5" s="321" t="s">
        <v>146</v>
      </c>
      <c r="Q5" s="321"/>
    </row>
    <row r="6" spans="1:17" ht="13.5" customHeight="1">
      <c r="A6" s="100"/>
      <c r="B6" s="100"/>
      <c r="C6" s="101" t="s">
        <v>81</v>
      </c>
      <c r="D6" s="101" t="s">
        <v>82</v>
      </c>
      <c r="E6" s="102" t="s">
        <v>83</v>
      </c>
      <c r="F6" s="102" t="s">
        <v>84</v>
      </c>
      <c r="G6" s="101" t="s">
        <v>85</v>
      </c>
      <c r="H6" s="103" t="s">
        <v>86</v>
      </c>
      <c r="I6" s="101" t="s">
        <v>87</v>
      </c>
      <c r="J6" s="104" t="s">
        <v>88</v>
      </c>
      <c r="L6" s="321" t="s">
        <v>77</v>
      </c>
      <c r="M6" s="321"/>
      <c r="N6" s="321" t="s">
        <v>80</v>
      </c>
      <c r="O6" s="321"/>
      <c r="P6" s="321"/>
      <c r="Q6" s="321"/>
    </row>
    <row r="7" spans="1:17" ht="11.25" customHeight="1">
      <c r="A7" s="313" t="s">
        <v>47</v>
      </c>
      <c r="B7" s="314"/>
      <c r="C7" s="183">
        <v>1741</v>
      </c>
      <c r="D7" s="184">
        <v>235</v>
      </c>
      <c r="E7" s="184">
        <v>1976</v>
      </c>
      <c r="F7" s="184">
        <v>1450</v>
      </c>
      <c r="G7" s="184">
        <v>411</v>
      </c>
      <c r="H7" s="184">
        <v>3837</v>
      </c>
      <c r="I7" s="184">
        <v>293</v>
      </c>
      <c r="J7" s="184">
        <v>3544</v>
      </c>
      <c r="L7" s="109">
        <f>SUM(C7:D7)</f>
        <v>1976</v>
      </c>
      <c r="M7" s="29" t="b">
        <f>L7=E7</f>
        <v>1</v>
      </c>
      <c r="N7" s="109">
        <f>SUM(E7:G7)</f>
        <v>3837</v>
      </c>
      <c r="O7" s="29" t="b">
        <f>N7=H7</f>
        <v>1</v>
      </c>
      <c r="P7" s="109">
        <f>H7-I7</f>
        <v>3544</v>
      </c>
      <c r="Q7" s="29" t="b">
        <f>P7=J7</f>
        <v>1</v>
      </c>
    </row>
    <row r="8" spans="1:17" ht="11.25" customHeight="1">
      <c r="A8" s="131"/>
      <c r="B8" s="149" t="s">
        <v>125</v>
      </c>
      <c r="C8" s="185">
        <v>1403</v>
      </c>
      <c r="D8" s="186">
        <v>192</v>
      </c>
      <c r="E8" s="186">
        <v>1595</v>
      </c>
      <c r="F8" s="186">
        <v>1374</v>
      </c>
      <c r="G8" s="186">
        <v>403</v>
      </c>
      <c r="H8" s="186">
        <v>3372</v>
      </c>
      <c r="I8" s="187">
        <v>251</v>
      </c>
      <c r="J8" s="186">
        <v>3121</v>
      </c>
      <c r="L8" s="109">
        <f aca="true" t="shared" si="0" ref="L8:L28">SUM(C8:D8)</f>
        <v>1595</v>
      </c>
      <c r="M8" s="29" t="b">
        <f aca="true" t="shared" si="1" ref="M8:M28">L8=E8</f>
        <v>1</v>
      </c>
      <c r="N8" s="109">
        <f aca="true" t="shared" si="2" ref="N8:N28">SUM(E8:G8)</f>
        <v>3372</v>
      </c>
      <c r="O8" s="29" t="b">
        <f aca="true" t="shared" si="3" ref="O8:O28">N8=H8</f>
        <v>1</v>
      </c>
      <c r="P8" s="109">
        <f aca="true" t="shared" si="4" ref="P8:P28">H8-I8</f>
        <v>3121</v>
      </c>
      <c r="Q8" s="29" t="b">
        <f aca="true" t="shared" si="5" ref="Q8:Q28">P8=J8</f>
        <v>1</v>
      </c>
    </row>
    <row r="9" spans="1:17" ht="11.25" customHeight="1">
      <c r="A9" s="131"/>
      <c r="B9" s="149" t="s">
        <v>126</v>
      </c>
      <c r="C9" s="185">
        <v>185</v>
      </c>
      <c r="D9" s="186">
        <v>22</v>
      </c>
      <c r="E9" s="186">
        <v>207</v>
      </c>
      <c r="F9" s="186">
        <v>18</v>
      </c>
      <c r="G9" s="186">
        <v>0</v>
      </c>
      <c r="H9" s="186">
        <v>225</v>
      </c>
      <c r="I9" s="188">
        <v>32</v>
      </c>
      <c r="J9" s="186">
        <v>193</v>
      </c>
      <c r="L9" s="109">
        <f t="shared" si="0"/>
        <v>207</v>
      </c>
      <c r="M9" s="29" t="b">
        <f t="shared" si="1"/>
        <v>1</v>
      </c>
      <c r="N9" s="109">
        <f t="shared" si="2"/>
        <v>225</v>
      </c>
      <c r="O9" s="29" t="b">
        <f t="shared" si="3"/>
        <v>1</v>
      </c>
      <c r="P9" s="109">
        <f t="shared" si="4"/>
        <v>193</v>
      </c>
      <c r="Q9" s="29" t="b">
        <f t="shared" si="5"/>
        <v>1</v>
      </c>
    </row>
    <row r="10" spans="1:17" ht="11.25" customHeight="1">
      <c r="A10" s="131"/>
      <c r="B10" s="149" t="s">
        <v>127</v>
      </c>
      <c r="C10" s="185">
        <v>153</v>
      </c>
      <c r="D10" s="186">
        <v>21</v>
      </c>
      <c r="E10" s="186">
        <v>174</v>
      </c>
      <c r="F10" s="186">
        <v>58</v>
      </c>
      <c r="G10" s="186">
        <v>8</v>
      </c>
      <c r="H10" s="186">
        <v>240</v>
      </c>
      <c r="I10" s="188">
        <v>10</v>
      </c>
      <c r="J10" s="186">
        <v>230</v>
      </c>
      <c r="L10" s="109">
        <f t="shared" si="0"/>
        <v>174</v>
      </c>
      <c r="M10" s="29" t="b">
        <f t="shared" si="1"/>
        <v>1</v>
      </c>
      <c r="N10" s="109">
        <f t="shared" si="2"/>
        <v>240</v>
      </c>
      <c r="O10" s="29" t="b">
        <f t="shared" si="3"/>
        <v>1</v>
      </c>
      <c r="P10" s="109">
        <f t="shared" si="4"/>
        <v>230</v>
      </c>
      <c r="Q10" s="29" t="b">
        <f t="shared" si="5"/>
        <v>1</v>
      </c>
    </row>
    <row r="11" spans="1:17" s="153" customFormat="1" ht="15" customHeight="1">
      <c r="A11" s="326" t="s">
        <v>48</v>
      </c>
      <c r="B11" s="327"/>
      <c r="C11" s="189">
        <v>30485</v>
      </c>
      <c r="D11" s="190">
        <v>4905</v>
      </c>
      <c r="E11" s="190">
        <v>35390</v>
      </c>
      <c r="F11" s="190">
        <v>5063</v>
      </c>
      <c r="G11" s="190">
        <v>994</v>
      </c>
      <c r="H11" s="190">
        <v>41447</v>
      </c>
      <c r="I11" s="191">
        <v>-652</v>
      </c>
      <c r="J11" s="190">
        <v>42099</v>
      </c>
      <c r="L11" s="154">
        <f t="shared" si="0"/>
        <v>35390</v>
      </c>
      <c r="M11" s="153" t="b">
        <f t="shared" si="1"/>
        <v>1</v>
      </c>
      <c r="N11" s="154">
        <f t="shared" si="2"/>
        <v>41447</v>
      </c>
      <c r="O11" s="153" t="b">
        <f t="shared" si="3"/>
        <v>1</v>
      </c>
      <c r="P11" s="154">
        <f t="shared" si="4"/>
        <v>42099</v>
      </c>
      <c r="Q11" s="153" t="b">
        <f t="shared" si="5"/>
        <v>1</v>
      </c>
    </row>
    <row r="12" spans="1:17" ht="11.25" customHeight="1">
      <c r="A12" s="131"/>
      <c r="B12" s="149" t="s">
        <v>128</v>
      </c>
      <c r="C12" s="185">
        <v>57</v>
      </c>
      <c r="D12" s="186">
        <v>38</v>
      </c>
      <c r="E12" s="186">
        <v>95</v>
      </c>
      <c r="F12" s="186">
        <v>0</v>
      </c>
      <c r="G12" s="192">
        <v>0</v>
      </c>
      <c r="H12" s="186">
        <v>95</v>
      </c>
      <c r="I12" s="188">
        <v>9</v>
      </c>
      <c r="J12" s="186">
        <v>86</v>
      </c>
      <c r="L12" s="109">
        <f t="shared" si="0"/>
        <v>95</v>
      </c>
      <c r="M12" s="29" t="b">
        <f t="shared" si="1"/>
        <v>1</v>
      </c>
      <c r="N12" s="109">
        <f t="shared" si="2"/>
        <v>95</v>
      </c>
      <c r="O12" s="29" t="b">
        <f t="shared" si="3"/>
        <v>1</v>
      </c>
      <c r="P12" s="109">
        <f t="shared" si="4"/>
        <v>86</v>
      </c>
      <c r="Q12" s="29" t="b">
        <f t="shared" si="5"/>
        <v>1</v>
      </c>
    </row>
    <row r="13" spans="1:17" ht="11.25" customHeight="1">
      <c r="A13" s="131"/>
      <c r="B13" s="149" t="s">
        <v>129</v>
      </c>
      <c r="C13" s="185">
        <v>15421</v>
      </c>
      <c r="D13" s="186">
        <v>1249</v>
      </c>
      <c r="E13" s="186">
        <v>16670</v>
      </c>
      <c r="F13" s="186">
        <v>939</v>
      </c>
      <c r="G13" s="186">
        <v>213</v>
      </c>
      <c r="H13" s="186">
        <v>17822</v>
      </c>
      <c r="I13" s="187">
        <v>782</v>
      </c>
      <c r="J13" s="186">
        <v>17040</v>
      </c>
      <c r="L13" s="109">
        <f t="shared" si="0"/>
        <v>16670</v>
      </c>
      <c r="M13" s="29" t="b">
        <f t="shared" si="1"/>
        <v>1</v>
      </c>
      <c r="N13" s="109">
        <f t="shared" si="2"/>
        <v>17822</v>
      </c>
      <c r="O13" s="29" t="b">
        <f t="shared" si="3"/>
        <v>1</v>
      </c>
      <c r="P13" s="109">
        <f t="shared" si="4"/>
        <v>17040</v>
      </c>
      <c r="Q13" s="29" t="b">
        <f t="shared" si="5"/>
        <v>1</v>
      </c>
    </row>
    <row r="14" spans="1:17" ht="11.25" customHeight="1">
      <c r="A14" s="131"/>
      <c r="B14" s="149" t="s">
        <v>130</v>
      </c>
      <c r="C14" s="185">
        <v>15007</v>
      </c>
      <c r="D14" s="186">
        <v>3618</v>
      </c>
      <c r="E14" s="186">
        <v>18625</v>
      </c>
      <c r="F14" s="186">
        <v>4124</v>
      </c>
      <c r="G14" s="186">
        <v>781</v>
      </c>
      <c r="H14" s="186">
        <v>23530</v>
      </c>
      <c r="I14" s="187">
        <v>-1443</v>
      </c>
      <c r="J14" s="186">
        <v>24973</v>
      </c>
      <c r="L14" s="109">
        <f t="shared" si="0"/>
        <v>18625</v>
      </c>
      <c r="M14" s="29" t="b">
        <f t="shared" si="1"/>
        <v>1</v>
      </c>
      <c r="N14" s="109">
        <f t="shared" si="2"/>
        <v>23530</v>
      </c>
      <c r="O14" s="29" t="b">
        <f t="shared" si="3"/>
        <v>1</v>
      </c>
      <c r="P14" s="109">
        <f t="shared" si="4"/>
        <v>24973</v>
      </c>
      <c r="Q14" s="29" t="b">
        <f t="shared" si="5"/>
        <v>1</v>
      </c>
    </row>
    <row r="15" spans="1:17" s="153" customFormat="1" ht="15" customHeight="1">
      <c r="A15" s="326" t="s">
        <v>71</v>
      </c>
      <c r="B15" s="327"/>
      <c r="C15" s="189">
        <v>213324</v>
      </c>
      <c r="D15" s="190">
        <v>14223</v>
      </c>
      <c r="E15" s="190">
        <v>227547</v>
      </c>
      <c r="F15" s="190">
        <v>15193</v>
      </c>
      <c r="G15" s="190">
        <v>3865</v>
      </c>
      <c r="H15" s="190">
        <v>246605</v>
      </c>
      <c r="I15" s="193">
        <v>-3024</v>
      </c>
      <c r="J15" s="190">
        <v>249629</v>
      </c>
      <c r="L15" s="154">
        <f t="shared" si="0"/>
        <v>227547</v>
      </c>
      <c r="M15" s="153" t="b">
        <f t="shared" si="1"/>
        <v>1</v>
      </c>
      <c r="N15" s="154">
        <f t="shared" si="2"/>
        <v>246605</v>
      </c>
      <c r="O15" s="153" t="b">
        <f t="shared" si="3"/>
        <v>1</v>
      </c>
      <c r="P15" s="154">
        <f t="shared" si="4"/>
        <v>249629</v>
      </c>
      <c r="Q15" s="153" t="b">
        <f t="shared" si="5"/>
        <v>1</v>
      </c>
    </row>
    <row r="16" spans="1:17" ht="11.25" customHeight="1">
      <c r="A16" s="131"/>
      <c r="B16" s="149" t="s">
        <v>131</v>
      </c>
      <c r="C16" s="185">
        <v>2749</v>
      </c>
      <c r="D16" s="186">
        <v>194</v>
      </c>
      <c r="E16" s="186">
        <v>2943</v>
      </c>
      <c r="F16" s="192">
        <v>14</v>
      </c>
      <c r="G16" s="192">
        <v>6</v>
      </c>
      <c r="H16" s="186">
        <v>2963</v>
      </c>
      <c r="I16" s="194">
        <v>-34</v>
      </c>
      <c r="J16" s="186">
        <v>2997</v>
      </c>
      <c r="L16" s="109">
        <f t="shared" si="0"/>
        <v>2943</v>
      </c>
      <c r="M16" s="29" t="b">
        <f t="shared" si="1"/>
        <v>1</v>
      </c>
      <c r="N16" s="109">
        <f t="shared" si="2"/>
        <v>2963</v>
      </c>
      <c r="O16" s="29" t="b">
        <f t="shared" si="3"/>
        <v>1</v>
      </c>
      <c r="P16" s="109">
        <f t="shared" si="4"/>
        <v>2997</v>
      </c>
      <c r="Q16" s="29" t="b">
        <f t="shared" si="5"/>
        <v>1</v>
      </c>
    </row>
    <row r="17" spans="1:17" ht="11.25" customHeight="1">
      <c r="A17" s="131"/>
      <c r="B17" s="149" t="s">
        <v>132</v>
      </c>
      <c r="C17" s="185">
        <v>47772</v>
      </c>
      <c r="D17" s="186">
        <v>4689</v>
      </c>
      <c r="E17" s="186">
        <v>52461</v>
      </c>
      <c r="F17" s="186">
        <v>2747</v>
      </c>
      <c r="G17" s="186">
        <v>1054</v>
      </c>
      <c r="H17" s="186">
        <v>56262</v>
      </c>
      <c r="I17" s="187">
        <v>-1177</v>
      </c>
      <c r="J17" s="186">
        <v>57439</v>
      </c>
      <c r="L17" s="109">
        <f t="shared" si="0"/>
        <v>52461</v>
      </c>
      <c r="M17" s="29" t="b">
        <f t="shared" si="1"/>
        <v>1</v>
      </c>
      <c r="N17" s="109">
        <f t="shared" si="2"/>
        <v>56262</v>
      </c>
      <c r="O17" s="29" t="b">
        <f t="shared" si="3"/>
        <v>1</v>
      </c>
      <c r="P17" s="109">
        <f t="shared" si="4"/>
        <v>57439</v>
      </c>
      <c r="Q17" s="29" t="b">
        <f t="shared" si="5"/>
        <v>1</v>
      </c>
    </row>
    <row r="18" spans="1:17" ht="11.25" customHeight="1">
      <c r="A18" s="131"/>
      <c r="B18" s="149" t="s">
        <v>133</v>
      </c>
      <c r="C18" s="185">
        <v>16353</v>
      </c>
      <c r="D18" s="186">
        <v>548</v>
      </c>
      <c r="E18" s="186">
        <v>16901</v>
      </c>
      <c r="F18" s="186">
        <v>674</v>
      </c>
      <c r="G18" s="186">
        <v>51</v>
      </c>
      <c r="H18" s="186">
        <v>17626</v>
      </c>
      <c r="I18" s="187">
        <v>-1161</v>
      </c>
      <c r="J18" s="186">
        <v>18787</v>
      </c>
      <c r="L18" s="109">
        <f t="shared" si="0"/>
        <v>16901</v>
      </c>
      <c r="M18" s="29" t="b">
        <f t="shared" si="1"/>
        <v>1</v>
      </c>
      <c r="N18" s="109">
        <f t="shared" si="2"/>
        <v>17626</v>
      </c>
      <c r="O18" s="29" t="b">
        <f t="shared" si="3"/>
        <v>1</v>
      </c>
      <c r="P18" s="109">
        <f t="shared" si="4"/>
        <v>18787</v>
      </c>
      <c r="Q18" s="29" t="b">
        <f t="shared" si="5"/>
        <v>1</v>
      </c>
    </row>
    <row r="19" spans="1:17" ht="11.25" customHeight="1">
      <c r="A19" s="131"/>
      <c r="B19" s="149" t="s">
        <v>134</v>
      </c>
      <c r="C19" s="185">
        <v>15531</v>
      </c>
      <c r="D19" s="186">
        <v>929</v>
      </c>
      <c r="E19" s="186">
        <v>16460</v>
      </c>
      <c r="F19" s="186">
        <v>1821</v>
      </c>
      <c r="G19" s="186">
        <v>705</v>
      </c>
      <c r="H19" s="186">
        <v>18986</v>
      </c>
      <c r="I19" s="195">
        <v>-273</v>
      </c>
      <c r="J19" s="186">
        <v>19259</v>
      </c>
      <c r="L19" s="109">
        <f t="shared" si="0"/>
        <v>16460</v>
      </c>
      <c r="M19" s="29" t="b">
        <f t="shared" si="1"/>
        <v>1</v>
      </c>
      <c r="N19" s="109">
        <f t="shared" si="2"/>
        <v>18986</v>
      </c>
      <c r="O19" s="29" t="b">
        <f t="shared" si="3"/>
        <v>1</v>
      </c>
      <c r="P19" s="109">
        <f t="shared" si="4"/>
        <v>19259</v>
      </c>
      <c r="Q19" s="29" t="b">
        <f t="shared" si="5"/>
        <v>1</v>
      </c>
    </row>
    <row r="20" spans="1:17" ht="11.25" customHeight="1">
      <c r="A20" s="131"/>
      <c r="B20" s="149" t="s">
        <v>135</v>
      </c>
      <c r="C20" s="185">
        <v>5176</v>
      </c>
      <c r="D20" s="186">
        <v>365</v>
      </c>
      <c r="E20" s="186">
        <v>5541</v>
      </c>
      <c r="F20" s="186">
        <v>516</v>
      </c>
      <c r="G20" s="186">
        <v>48</v>
      </c>
      <c r="H20" s="186">
        <v>6105</v>
      </c>
      <c r="I20" s="195">
        <v>-558</v>
      </c>
      <c r="J20" s="186">
        <v>6663</v>
      </c>
      <c r="L20" s="109">
        <f t="shared" si="0"/>
        <v>5541</v>
      </c>
      <c r="M20" s="29" t="b">
        <f t="shared" si="1"/>
        <v>1</v>
      </c>
      <c r="N20" s="109">
        <f t="shared" si="2"/>
        <v>6105</v>
      </c>
      <c r="O20" s="29" t="b">
        <f t="shared" si="3"/>
        <v>1</v>
      </c>
      <c r="P20" s="109">
        <f t="shared" si="4"/>
        <v>6663</v>
      </c>
      <c r="Q20" s="29" t="b">
        <f t="shared" si="5"/>
        <v>1</v>
      </c>
    </row>
    <row r="21" spans="1:17" ht="11.25" customHeight="1">
      <c r="A21" s="131"/>
      <c r="B21" s="149" t="s">
        <v>136</v>
      </c>
      <c r="C21" s="185">
        <v>7591</v>
      </c>
      <c r="D21" s="186">
        <v>418</v>
      </c>
      <c r="E21" s="186">
        <v>8009</v>
      </c>
      <c r="F21" s="186">
        <v>204</v>
      </c>
      <c r="G21" s="186">
        <v>26</v>
      </c>
      <c r="H21" s="186">
        <v>8239</v>
      </c>
      <c r="I21" s="195">
        <v>-253</v>
      </c>
      <c r="J21" s="186">
        <v>8492</v>
      </c>
      <c r="L21" s="109">
        <f t="shared" si="0"/>
        <v>8009</v>
      </c>
      <c r="M21" s="29" t="b">
        <f t="shared" si="1"/>
        <v>1</v>
      </c>
      <c r="N21" s="109">
        <f t="shared" si="2"/>
        <v>8239</v>
      </c>
      <c r="O21" s="29" t="b">
        <f t="shared" si="3"/>
        <v>1</v>
      </c>
      <c r="P21" s="109">
        <f t="shared" si="4"/>
        <v>8492</v>
      </c>
      <c r="Q21" s="29" t="b">
        <f t="shared" si="5"/>
        <v>1</v>
      </c>
    </row>
    <row r="22" spans="1:17" ht="11.25" customHeight="1">
      <c r="A22" s="131"/>
      <c r="B22" s="149" t="s">
        <v>137</v>
      </c>
      <c r="C22" s="185">
        <v>2119</v>
      </c>
      <c r="D22" s="186">
        <v>1103</v>
      </c>
      <c r="E22" s="186">
        <v>3222</v>
      </c>
      <c r="F22" s="186">
        <v>680</v>
      </c>
      <c r="G22" s="186">
        <v>188</v>
      </c>
      <c r="H22" s="186">
        <v>4090</v>
      </c>
      <c r="I22" s="195">
        <v>-182</v>
      </c>
      <c r="J22" s="186">
        <v>4272</v>
      </c>
      <c r="L22" s="109">
        <f t="shared" si="0"/>
        <v>3222</v>
      </c>
      <c r="M22" s="29" t="b">
        <f t="shared" si="1"/>
        <v>1</v>
      </c>
      <c r="N22" s="109">
        <f t="shared" si="2"/>
        <v>4090</v>
      </c>
      <c r="O22" s="29" t="b">
        <f t="shared" si="3"/>
        <v>1</v>
      </c>
      <c r="P22" s="109">
        <f t="shared" si="4"/>
        <v>4272</v>
      </c>
      <c r="Q22" s="29" t="b">
        <f t="shared" si="5"/>
        <v>1</v>
      </c>
    </row>
    <row r="23" spans="1:17" ht="11.25" customHeight="1">
      <c r="A23" s="155"/>
      <c r="B23" s="157" t="s">
        <v>138</v>
      </c>
      <c r="C23" s="185">
        <v>19027</v>
      </c>
      <c r="D23" s="186">
        <v>1783</v>
      </c>
      <c r="E23" s="186">
        <v>20810</v>
      </c>
      <c r="F23" s="186">
        <v>1855</v>
      </c>
      <c r="G23" s="196">
        <v>413</v>
      </c>
      <c r="H23" s="186">
        <v>23078</v>
      </c>
      <c r="I23" s="195">
        <v>-372</v>
      </c>
      <c r="J23" s="186">
        <v>23450</v>
      </c>
      <c r="L23" s="109">
        <f t="shared" si="0"/>
        <v>20810</v>
      </c>
      <c r="M23" s="29" t="b">
        <f t="shared" si="1"/>
        <v>1</v>
      </c>
      <c r="N23" s="109">
        <f t="shared" si="2"/>
        <v>23078</v>
      </c>
      <c r="O23" s="29" t="b">
        <f t="shared" si="3"/>
        <v>1</v>
      </c>
      <c r="P23" s="109">
        <f t="shared" si="4"/>
        <v>23450</v>
      </c>
      <c r="Q23" s="29" t="b">
        <f t="shared" si="5"/>
        <v>1</v>
      </c>
    </row>
    <row r="24" spans="1:17" ht="11.25" customHeight="1">
      <c r="A24" s="131"/>
      <c r="B24" s="149" t="s">
        <v>139</v>
      </c>
      <c r="C24" s="185">
        <v>11871</v>
      </c>
      <c r="D24" s="186">
        <v>7</v>
      </c>
      <c r="E24" s="186">
        <v>11878</v>
      </c>
      <c r="F24" s="186">
        <v>0</v>
      </c>
      <c r="G24" s="186">
        <v>0</v>
      </c>
      <c r="H24" s="186">
        <v>11878</v>
      </c>
      <c r="I24" s="194">
        <v>130</v>
      </c>
      <c r="J24" s="186">
        <v>11748</v>
      </c>
      <c r="L24" s="109">
        <f t="shared" si="0"/>
        <v>11878</v>
      </c>
      <c r="M24" s="29" t="b">
        <f t="shared" si="1"/>
        <v>1</v>
      </c>
      <c r="N24" s="109">
        <f t="shared" si="2"/>
        <v>11878</v>
      </c>
      <c r="O24" s="29" t="b">
        <f t="shared" si="3"/>
        <v>1</v>
      </c>
      <c r="P24" s="109">
        <f t="shared" si="4"/>
        <v>11748</v>
      </c>
      <c r="Q24" s="29" t="b">
        <f t="shared" si="5"/>
        <v>1</v>
      </c>
    </row>
    <row r="25" spans="1:17" ht="11.25" customHeight="1">
      <c r="A25" s="131"/>
      <c r="B25" s="149" t="s">
        <v>140</v>
      </c>
      <c r="C25" s="185">
        <v>15767</v>
      </c>
      <c r="D25" s="186">
        <v>120</v>
      </c>
      <c r="E25" s="186">
        <v>15887</v>
      </c>
      <c r="F25" s="186">
        <v>552</v>
      </c>
      <c r="G25" s="186">
        <v>17</v>
      </c>
      <c r="H25" s="186">
        <v>16456</v>
      </c>
      <c r="I25" s="188">
        <v>1162</v>
      </c>
      <c r="J25" s="186">
        <v>15294</v>
      </c>
      <c r="L25" s="109">
        <f t="shared" si="0"/>
        <v>15887</v>
      </c>
      <c r="M25" s="29" t="b">
        <f t="shared" si="1"/>
        <v>1</v>
      </c>
      <c r="N25" s="109">
        <f t="shared" si="2"/>
        <v>16456</v>
      </c>
      <c r="O25" s="29" t="b">
        <f t="shared" si="3"/>
        <v>1</v>
      </c>
      <c r="P25" s="109">
        <f t="shared" si="4"/>
        <v>15294</v>
      </c>
      <c r="Q25" s="29" t="b">
        <f t="shared" si="5"/>
        <v>1</v>
      </c>
    </row>
    <row r="26" spans="1:17" ht="11.25" customHeight="1">
      <c r="A26" s="131"/>
      <c r="B26" s="149" t="s">
        <v>141</v>
      </c>
      <c r="C26" s="185">
        <v>54275</v>
      </c>
      <c r="D26" s="186">
        <v>2333</v>
      </c>
      <c r="E26" s="186">
        <v>56608</v>
      </c>
      <c r="F26" s="186">
        <v>1444</v>
      </c>
      <c r="G26" s="186">
        <v>571</v>
      </c>
      <c r="H26" s="186">
        <v>58623</v>
      </c>
      <c r="I26" s="188">
        <v>497</v>
      </c>
      <c r="J26" s="186">
        <v>58126</v>
      </c>
      <c r="L26" s="109">
        <f t="shared" si="0"/>
        <v>56608</v>
      </c>
      <c r="M26" s="29" t="b">
        <f t="shared" si="1"/>
        <v>1</v>
      </c>
      <c r="N26" s="109">
        <f t="shared" si="2"/>
        <v>58623</v>
      </c>
      <c r="O26" s="29" t="b">
        <f t="shared" si="3"/>
        <v>1</v>
      </c>
      <c r="P26" s="109">
        <f t="shared" si="4"/>
        <v>58126</v>
      </c>
      <c r="Q26" s="29" t="b">
        <f t="shared" si="5"/>
        <v>1</v>
      </c>
    </row>
    <row r="27" spans="1:17" ht="11.25" customHeight="1">
      <c r="A27" s="156"/>
      <c r="B27" s="152" t="s">
        <v>142</v>
      </c>
      <c r="C27" s="197">
        <v>15093</v>
      </c>
      <c r="D27" s="198">
        <v>1734</v>
      </c>
      <c r="E27" s="198">
        <v>16827</v>
      </c>
      <c r="F27" s="198">
        <v>4686</v>
      </c>
      <c r="G27" s="198">
        <v>786</v>
      </c>
      <c r="H27" s="198">
        <v>22299</v>
      </c>
      <c r="I27" s="199">
        <v>-803</v>
      </c>
      <c r="J27" s="198">
        <v>23102</v>
      </c>
      <c r="L27" s="109">
        <f t="shared" si="0"/>
        <v>16827</v>
      </c>
      <c r="M27" s="29" t="b">
        <f t="shared" si="1"/>
        <v>1</v>
      </c>
      <c r="N27" s="109">
        <f t="shared" si="2"/>
        <v>22299</v>
      </c>
      <c r="O27" s="29" t="b">
        <f t="shared" si="3"/>
        <v>1</v>
      </c>
      <c r="P27" s="109">
        <f t="shared" si="4"/>
        <v>23102</v>
      </c>
      <c r="Q27" s="29" t="b">
        <f t="shared" si="5"/>
        <v>1</v>
      </c>
    </row>
    <row r="28" spans="1:17" ht="11.25" customHeight="1">
      <c r="A28" s="328" t="s">
        <v>143</v>
      </c>
      <c r="B28" s="329"/>
      <c r="C28" s="200">
        <v>245550</v>
      </c>
      <c r="D28" s="201">
        <v>19363</v>
      </c>
      <c r="E28" s="201">
        <v>264913</v>
      </c>
      <c r="F28" s="201">
        <v>21706</v>
      </c>
      <c r="G28" s="201">
        <v>5270</v>
      </c>
      <c r="H28" s="201">
        <v>291889</v>
      </c>
      <c r="I28" s="202">
        <v>-3383</v>
      </c>
      <c r="J28" s="201">
        <v>295272</v>
      </c>
      <c r="L28" s="109">
        <f t="shared" si="0"/>
        <v>264913</v>
      </c>
      <c r="M28" s="29" t="b">
        <f t="shared" si="1"/>
        <v>1</v>
      </c>
      <c r="N28" s="109">
        <f t="shared" si="2"/>
        <v>291889</v>
      </c>
      <c r="O28" s="29" t="b">
        <f t="shared" si="3"/>
        <v>1</v>
      </c>
      <c r="P28" s="109">
        <f t="shared" si="4"/>
        <v>295272</v>
      </c>
      <c r="Q28" s="29" t="b">
        <f t="shared" si="5"/>
        <v>1</v>
      </c>
    </row>
    <row r="29" spans="1:2" ht="14.25" customHeight="1">
      <c r="A29" s="105" t="s">
        <v>89</v>
      </c>
      <c r="B29" s="105"/>
    </row>
    <row r="30" ht="15" customHeight="1"/>
    <row r="31" spans="1:2" ht="13.5">
      <c r="A31" s="106"/>
      <c r="B31" s="106"/>
    </row>
    <row r="34" spans="11:17" ht="13.5">
      <c r="K34" s="29" t="s">
        <v>91</v>
      </c>
      <c r="L34" s="109">
        <f>SUM(L8:L10)</f>
        <v>1976</v>
      </c>
      <c r="M34" s="29" t="b">
        <f>L34=L7</f>
        <v>1</v>
      </c>
      <c r="N34" s="109">
        <f>SUM(N8:N10)</f>
        <v>3837</v>
      </c>
      <c r="O34" s="29" t="b">
        <f>N34=N7</f>
        <v>1</v>
      </c>
      <c r="P34" s="109">
        <f>SUM(P8:P10)</f>
        <v>3544</v>
      </c>
      <c r="Q34" s="29" t="b">
        <f>P34=P7</f>
        <v>1</v>
      </c>
    </row>
    <row r="35" spans="11:17" ht="13.5">
      <c r="K35" s="29" t="s">
        <v>92</v>
      </c>
      <c r="L35" s="109">
        <f>SUM(L12:L14)</f>
        <v>35390</v>
      </c>
      <c r="M35" s="29" t="b">
        <f>L35=L11</f>
        <v>1</v>
      </c>
      <c r="N35" s="109">
        <f>SUM(N12:N14)</f>
        <v>41447</v>
      </c>
      <c r="O35" s="29" t="b">
        <f>N35=N11</f>
        <v>1</v>
      </c>
      <c r="P35" s="109">
        <f>SUM(P12:P14)</f>
        <v>42099</v>
      </c>
      <c r="Q35" s="29" t="b">
        <f>P35=P11</f>
        <v>1</v>
      </c>
    </row>
    <row r="36" spans="11:17" ht="13.5">
      <c r="K36" s="29" t="s">
        <v>93</v>
      </c>
      <c r="L36" s="109">
        <f>SUM(L16:L27)</f>
        <v>227547</v>
      </c>
      <c r="M36" s="29" t="b">
        <f>L36=L15</f>
        <v>1</v>
      </c>
      <c r="N36" s="109">
        <f>SUM(N16:N27)</f>
        <v>246605</v>
      </c>
      <c r="O36" s="29" t="b">
        <f>N36=N15</f>
        <v>1</v>
      </c>
      <c r="P36" s="109">
        <f>SUM(P16:P27)</f>
        <v>249629</v>
      </c>
      <c r="Q36" s="29" t="b">
        <f>P36=P15</f>
        <v>1</v>
      </c>
    </row>
  </sheetData>
  <sheetProtection/>
  <mergeCells count="11">
    <mergeCell ref="A7:B7"/>
    <mergeCell ref="A11:B11"/>
    <mergeCell ref="A15:B15"/>
    <mergeCell ref="A28:B28"/>
    <mergeCell ref="C4:H4"/>
    <mergeCell ref="P5:Q6"/>
    <mergeCell ref="I4:I5"/>
    <mergeCell ref="J4:J5"/>
    <mergeCell ref="L5:O5"/>
    <mergeCell ref="L6:M6"/>
    <mergeCell ref="N6:O6"/>
  </mergeCells>
  <conditionalFormatting sqref="L7:Q36">
    <cfRule type="cellIs" priority="1" dxfId="1" operator="equal" stopIfTrue="1">
      <formula>$R$1</formula>
    </cfRule>
    <cfRule type="cellIs" priority="2" dxfId="0" operator="equal" stopIfTrue="1">
      <formula>$Q$1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showGridLines="0" zoomScaleSheetLayoutView="91" zoomScalePageLayoutView="0" workbookViewId="0" topLeftCell="A1">
      <selection activeCell="E26" sqref="E26"/>
    </sheetView>
  </sheetViews>
  <sheetFormatPr defaultColWidth="9.00390625" defaultRowHeight="13.5"/>
  <cols>
    <col min="1" max="1" width="19.875" style="35" customWidth="1"/>
    <col min="2" max="7" width="12.625" style="35" customWidth="1"/>
    <col min="8" max="18" width="8.625" style="35" customWidth="1"/>
    <col min="19" max="19" width="3.375" style="35" customWidth="1"/>
    <col min="20" max="16384" width="9.00390625" style="35" customWidth="1"/>
  </cols>
  <sheetData>
    <row r="1" spans="1:41" ht="17.25">
      <c r="A1" s="51" t="s">
        <v>94</v>
      </c>
      <c r="AO1" s="35" t="b">
        <v>0</v>
      </c>
    </row>
    <row r="2" ht="9" customHeight="1">
      <c r="A2" s="51"/>
    </row>
    <row r="3" ht="9" customHeight="1">
      <c r="A3" s="110"/>
    </row>
    <row r="4" spans="1:41" ht="14.25" customHeight="1">
      <c r="A4" s="277" t="s">
        <v>95</v>
      </c>
      <c r="B4" s="281" t="s">
        <v>14</v>
      </c>
      <c r="C4" s="280"/>
      <c r="D4" s="280"/>
      <c r="E4" s="280"/>
      <c r="F4" s="280"/>
      <c r="G4" s="282"/>
      <c r="H4" s="281" t="s">
        <v>96</v>
      </c>
      <c r="I4" s="280"/>
      <c r="J4" s="280"/>
      <c r="K4" s="280"/>
      <c r="L4" s="280"/>
      <c r="M4" s="282"/>
      <c r="N4" s="281" t="s">
        <v>97</v>
      </c>
      <c r="O4" s="280"/>
      <c r="P4" s="280"/>
      <c r="Q4" s="280"/>
      <c r="R4" s="280"/>
      <c r="T4" s="320" t="s">
        <v>110</v>
      </c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 t="s">
        <v>97</v>
      </c>
      <c r="AG4" s="320"/>
      <c r="AH4" s="320"/>
      <c r="AI4" s="320"/>
      <c r="AJ4" s="320"/>
      <c r="AK4" s="320"/>
      <c r="AL4" s="320"/>
      <c r="AM4" s="320"/>
      <c r="AN4" s="320"/>
      <c r="AO4" s="320"/>
    </row>
    <row r="5" spans="1:41" ht="14.25" customHeight="1">
      <c r="A5" s="279"/>
      <c r="B5" s="180">
        <v>27</v>
      </c>
      <c r="C5" s="37">
        <f>B5+1</f>
        <v>28</v>
      </c>
      <c r="D5" s="37">
        <f>C5+1</f>
        <v>29</v>
      </c>
      <c r="E5" s="37">
        <f>D5+1</f>
        <v>30</v>
      </c>
      <c r="F5" s="37" t="s">
        <v>151</v>
      </c>
      <c r="G5" s="180">
        <v>2</v>
      </c>
      <c r="H5" s="111">
        <f aca="true" t="shared" si="0" ref="H5:M5">B5</f>
        <v>27</v>
      </c>
      <c r="I5" s="111">
        <f t="shared" si="0"/>
        <v>28</v>
      </c>
      <c r="J5" s="111">
        <f t="shared" si="0"/>
        <v>29</v>
      </c>
      <c r="K5" s="111">
        <f t="shared" si="0"/>
        <v>30</v>
      </c>
      <c r="L5" s="111" t="str">
        <f t="shared" si="0"/>
        <v>元</v>
      </c>
      <c r="M5" s="111">
        <f t="shared" si="0"/>
        <v>2</v>
      </c>
      <c r="N5" s="37">
        <f>C5</f>
        <v>28</v>
      </c>
      <c r="O5" s="37">
        <f>D5</f>
        <v>29</v>
      </c>
      <c r="P5" s="37">
        <f>E5</f>
        <v>30</v>
      </c>
      <c r="Q5" s="37" t="str">
        <f>F5</f>
        <v>元</v>
      </c>
      <c r="R5" s="34">
        <f>G5</f>
        <v>2</v>
      </c>
      <c r="S5" s="39"/>
      <c r="T5" s="108">
        <f aca="true" t="shared" si="1" ref="T5:Y5">H5</f>
        <v>27</v>
      </c>
      <c r="U5" s="108">
        <f t="shared" si="1"/>
        <v>28</v>
      </c>
      <c r="V5" s="108">
        <f t="shared" si="1"/>
        <v>29</v>
      </c>
      <c r="W5" s="108">
        <f t="shared" si="1"/>
        <v>30</v>
      </c>
      <c r="X5" s="108" t="str">
        <f t="shared" si="1"/>
        <v>元</v>
      </c>
      <c r="Y5" s="108">
        <f t="shared" si="1"/>
        <v>2</v>
      </c>
      <c r="Z5" s="108">
        <f aca="true" t="shared" si="2" ref="Z5:AE5">T5</f>
        <v>27</v>
      </c>
      <c r="AA5" s="108">
        <f t="shared" si="2"/>
        <v>28</v>
      </c>
      <c r="AB5" s="108">
        <f t="shared" si="2"/>
        <v>29</v>
      </c>
      <c r="AC5" s="108">
        <f t="shared" si="2"/>
        <v>30</v>
      </c>
      <c r="AD5" s="108" t="str">
        <f t="shared" si="2"/>
        <v>元</v>
      </c>
      <c r="AE5" s="108">
        <f t="shared" si="2"/>
        <v>2</v>
      </c>
      <c r="AF5" s="108">
        <f>N5</f>
        <v>28</v>
      </c>
      <c r="AG5" s="108">
        <f>O5</f>
        <v>29</v>
      </c>
      <c r="AH5" s="108">
        <f>P5</f>
        <v>30</v>
      </c>
      <c r="AI5" s="108" t="str">
        <f>Q5</f>
        <v>元</v>
      </c>
      <c r="AJ5" s="108">
        <f>R5</f>
        <v>2</v>
      </c>
      <c r="AK5" s="108">
        <f>AF5</f>
        <v>28</v>
      </c>
      <c r="AL5" s="108">
        <f>AG5</f>
        <v>29</v>
      </c>
      <c r="AM5" s="108">
        <f>AH5</f>
        <v>30</v>
      </c>
      <c r="AN5" s="108" t="str">
        <f>AI5</f>
        <v>元</v>
      </c>
      <c r="AO5" s="108">
        <f>AJ5</f>
        <v>2</v>
      </c>
    </row>
    <row r="6" spans="1:41" ht="14.25" customHeight="1">
      <c r="A6" s="45" t="s">
        <v>98</v>
      </c>
      <c r="B6" s="173">
        <v>1048725478</v>
      </c>
      <c r="C6" s="174">
        <v>1063700521</v>
      </c>
      <c r="D6" s="174">
        <v>1069317080</v>
      </c>
      <c r="E6" s="174">
        <v>1082040721</v>
      </c>
      <c r="F6" s="174">
        <v>1107534574</v>
      </c>
      <c r="G6" s="174">
        <v>1106767844</v>
      </c>
      <c r="H6" s="112">
        <f aca="true" t="shared" si="3" ref="H6:M6">IF(B$21=0,0,B6/B$21*100)</f>
        <v>65.35470287011464</v>
      </c>
      <c r="I6" s="112">
        <f t="shared" si="3"/>
        <v>66.39409557903062</v>
      </c>
      <c r="J6" s="112">
        <f t="shared" si="3"/>
        <v>63.76436672971245</v>
      </c>
      <c r="K6" s="112">
        <f t="shared" si="3"/>
        <v>64.48232445488028</v>
      </c>
      <c r="L6" s="112">
        <f t="shared" si="3"/>
        <v>65.82046876475908</v>
      </c>
      <c r="M6" s="112">
        <f t="shared" si="3"/>
        <v>71.81000613696878</v>
      </c>
      <c r="N6" s="40">
        <f>IF(B6=0,IF(C6=0,0,100),(C6-B6)/ABS(B6)*100)</f>
        <v>1.427927833750979</v>
      </c>
      <c r="O6" s="40">
        <f>IF(C6=0,IF(D6=0,0,100),(D6-C6)/ABS(C6)*100)</f>
        <v>0.5280207059332633</v>
      </c>
      <c r="P6" s="40">
        <f>IF(D6=0,IF(E6=0,0,100),(E6-D6)/ABS(D6)*100)</f>
        <v>1.189884762712291</v>
      </c>
      <c r="Q6" s="40">
        <f>IF(E6=0,IF(F6=0,0,100),(F6-E6)/ABS(E6)*100)</f>
        <v>2.3560899793530043</v>
      </c>
      <c r="R6" s="40">
        <f>IF(F6=0,IF(G6=0,0,100),(G6-F6)/ABS(F6)*100)</f>
        <v>-0.06922853859368547</v>
      </c>
      <c r="T6" s="132">
        <f>B6/B$21*100</f>
        <v>65.35470287011464</v>
      </c>
      <c r="U6" s="132">
        <f aca="true" t="shared" si="4" ref="U6:Y21">C6/C$21*100</f>
        <v>66.39409557903062</v>
      </c>
      <c r="V6" s="132">
        <f t="shared" si="4"/>
        <v>63.76436672971245</v>
      </c>
      <c r="W6" s="132">
        <f t="shared" si="4"/>
        <v>64.48232445488028</v>
      </c>
      <c r="X6" s="132">
        <f t="shared" si="4"/>
        <v>65.82046876475908</v>
      </c>
      <c r="Y6" s="132">
        <f t="shared" si="4"/>
        <v>71.81000613696878</v>
      </c>
      <c r="Z6" s="89" t="b">
        <f>T6=H6</f>
        <v>1</v>
      </c>
      <c r="AA6" s="89" t="b">
        <f aca="true" t="shared" si="5" ref="AA6:AE21">U6=I6</f>
        <v>1</v>
      </c>
      <c r="AB6" s="89" t="b">
        <f t="shared" si="5"/>
        <v>1</v>
      </c>
      <c r="AC6" s="89" t="b">
        <f t="shared" si="5"/>
        <v>1</v>
      </c>
      <c r="AD6" s="89" t="b">
        <f t="shared" si="5"/>
        <v>1</v>
      </c>
      <c r="AE6" s="89" t="b">
        <f t="shared" si="5"/>
        <v>1</v>
      </c>
      <c r="AF6" s="133">
        <f>(C6-B6)/B6*100</f>
        <v>1.427927833750979</v>
      </c>
      <c r="AG6" s="133">
        <f aca="true" t="shared" si="6" ref="AG6:AJ9">(D6-C6)/C6*100</f>
        <v>0.5280207059332633</v>
      </c>
      <c r="AH6" s="133">
        <f t="shared" si="6"/>
        <v>1.189884762712291</v>
      </c>
      <c r="AI6" s="133">
        <f t="shared" si="6"/>
        <v>2.3560899793530043</v>
      </c>
      <c r="AJ6" s="133">
        <f t="shared" si="6"/>
        <v>-0.06922853859368547</v>
      </c>
      <c r="AK6" s="89" t="b">
        <f>AF6=N6</f>
        <v>1</v>
      </c>
      <c r="AL6" s="89" t="b">
        <f aca="true" t="shared" si="7" ref="AL6:AO9">AG6=O6</f>
        <v>1</v>
      </c>
      <c r="AM6" s="89" t="b">
        <f t="shared" si="7"/>
        <v>1</v>
      </c>
      <c r="AN6" s="89" t="b">
        <f t="shared" si="7"/>
        <v>1</v>
      </c>
      <c r="AO6" s="89" t="b">
        <f t="shared" si="7"/>
        <v>1</v>
      </c>
    </row>
    <row r="7" spans="1:41" ht="14.25" customHeight="1">
      <c r="A7" s="45" t="s">
        <v>99</v>
      </c>
      <c r="B7" s="175">
        <v>874369092</v>
      </c>
      <c r="C7" s="176">
        <v>883193354</v>
      </c>
      <c r="D7" s="176">
        <v>888463052</v>
      </c>
      <c r="E7" s="176">
        <v>901503197</v>
      </c>
      <c r="F7" s="176">
        <v>920971327</v>
      </c>
      <c r="G7" s="176">
        <v>918224439</v>
      </c>
      <c r="H7" s="113">
        <f aca="true" t="shared" si="8" ref="H7:H19">IF(B$21=0,0,B7/B$21*100)</f>
        <v>54.48912361264473</v>
      </c>
      <c r="I7" s="113">
        <f aca="true" t="shared" si="9" ref="I7:I19">IF(C$21=0,0,C7/C$21*100)</f>
        <v>55.127193042185816</v>
      </c>
      <c r="J7" s="113">
        <f aca="true" t="shared" si="10" ref="J7:J19">IF(D$21=0,0,D7/D$21*100)</f>
        <v>52.9798737279382</v>
      </c>
      <c r="K7" s="113">
        <f aca="true" t="shared" si="11" ref="K7:K19">IF(E$21=0,0,E7/E$21*100)</f>
        <v>53.72350644284658</v>
      </c>
      <c r="L7" s="113">
        <f aca="true" t="shared" si="12" ref="L7:L19">IF(F$21=0,0,F7/F$21*100)</f>
        <v>54.733067377851654</v>
      </c>
      <c r="M7" s="113">
        <f aca="true" t="shared" si="13" ref="M7:M19">IF(G$21=0,0,G7/G$21*100)</f>
        <v>59.576814557059635</v>
      </c>
      <c r="N7" s="44">
        <f aca="true" t="shared" si="14" ref="N7:N19">IF(B7=0,IF(C7=0,0,100),(C7-B7)/ABS(B7)*100)</f>
        <v>1.0092147676235563</v>
      </c>
      <c r="O7" s="44">
        <f aca="true" t="shared" si="15" ref="O7:O19">IF(C7=0,IF(D7=0,0,100),(D7-C7)/ABS(C7)*100)</f>
        <v>0.5966641365827126</v>
      </c>
      <c r="P7" s="44">
        <f aca="true" t="shared" si="16" ref="P7:P19">IF(D7=0,IF(E7=0,0,100),(E7-D7)/ABS(D7)*100)</f>
        <v>1.4677194477188005</v>
      </c>
      <c r="Q7" s="44">
        <f aca="true" t="shared" si="17" ref="Q7:Q19">IF(E7=0,IF(F7=0,0,100),(F7-E7)/ABS(E7)*100)</f>
        <v>2.1595186866541973</v>
      </c>
      <c r="R7" s="44">
        <f aca="true" t="shared" si="18" ref="R7:R19">IF(F7=0,IF(G7=0,0,100),(G7-F7)/ABS(F7)*100)</f>
        <v>-0.2982598827422561</v>
      </c>
      <c r="T7" s="132">
        <f aca="true" t="shared" si="19" ref="T7:T21">B7/B$21*100</f>
        <v>54.48912361264473</v>
      </c>
      <c r="U7" s="132">
        <f t="shared" si="4"/>
        <v>55.127193042185816</v>
      </c>
      <c r="V7" s="132">
        <f t="shared" si="4"/>
        <v>52.9798737279382</v>
      </c>
      <c r="W7" s="132">
        <f t="shared" si="4"/>
        <v>53.72350644284658</v>
      </c>
      <c r="X7" s="132">
        <f t="shared" si="4"/>
        <v>54.733067377851654</v>
      </c>
      <c r="Y7" s="132">
        <f t="shared" si="4"/>
        <v>59.576814557059635</v>
      </c>
      <c r="Z7" s="89" t="b">
        <f aca="true" t="shared" si="20" ref="Z7:Z21">T7=H7</f>
        <v>1</v>
      </c>
      <c r="AA7" s="89" t="b">
        <f t="shared" si="5"/>
        <v>1</v>
      </c>
      <c r="AB7" s="89" t="b">
        <f t="shared" si="5"/>
        <v>1</v>
      </c>
      <c r="AC7" s="89" t="b">
        <f t="shared" si="5"/>
        <v>1</v>
      </c>
      <c r="AD7" s="89" t="b">
        <f t="shared" si="5"/>
        <v>1</v>
      </c>
      <c r="AE7" s="89" t="b">
        <f t="shared" si="5"/>
        <v>1</v>
      </c>
      <c r="AF7" s="133">
        <f aca="true" t="shared" si="21" ref="AF7:AF21">(C7-B7)/B7*100</f>
        <v>1.0092147676235563</v>
      </c>
      <c r="AG7" s="133">
        <f t="shared" si="6"/>
        <v>0.5966641365827126</v>
      </c>
      <c r="AH7" s="133">
        <f t="shared" si="6"/>
        <v>1.4677194477188005</v>
      </c>
      <c r="AI7" s="133">
        <f t="shared" si="6"/>
        <v>2.1595186866541973</v>
      </c>
      <c r="AJ7" s="133">
        <f t="shared" si="6"/>
        <v>-0.2982598827422561</v>
      </c>
      <c r="AK7" s="89" t="b">
        <f aca="true" t="shared" si="22" ref="AK7:AK21">AF7=N7</f>
        <v>1</v>
      </c>
      <c r="AL7" s="89" t="b">
        <f t="shared" si="7"/>
        <v>1</v>
      </c>
      <c r="AM7" s="89" t="b">
        <f t="shared" si="7"/>
        <v>1</v>
      </c>
      <c r="AN7" s="89" t="b">
        <f t="shared" si="7"/>
        <v>1</v>
      </c>
      <c r="AO7" s="89" t="b">
        <f t="shared" si="7"/>
        <v>1</v>
      </c>
    </row>
    <row r="8" spans="1:41" ht="14.25" customHeight="1">
      <c r="A8" s="45" t="s">
        <v>100</v>
      </c>
      <c r="B8" s="175">
        <v>163778645</v>
      </c>
      <c r="C8" s="176">
        <v>164155125</v>
      </c>
      <c r="D8" s="176">
        <v>164852377</v>
      </c>
      <c r="E8" s="176">
        <v>165262601</v>
      </c>
      <c r="F8" s="176">
        <v>171935888</v>
      </c>
      <c r="G8" s="176">
        <v>175600556</v>
      </c>
      <c r="H8" s="113">
        <f t="shared" si="8"/>
        <v>10.206393288792576</v>
      </c>
      <c r="I8" s="113">
        <f t="shared" si="9"/>
        <v>10.246240218808467</v>
      </c>
      <c r="J8" s="113">
        <f t="shared" si="10"/>
        <v>9.83029974915655</v>
      </c>
      <c r="K8" s="113">
        <f t="shared" si="11"/>
        <v>9.84853568920298</v>
      </c>
      <c r="L8" s="113">
        <f t="shared" si="12"/>
        <v>10.2181015485347</v>
      </c>
      <c r="M8" s="113">
        <f t="shared" si="13"/>
        <v>11.393425524942455</v>
      </c>
      <c r="N8" s="44">
        <f t="shared" si="14"/>
        <v>0.2298712387075861</v>
      </c>
      <c r="O8" s="44">
        <f t="shared" si="15"/>
        <v>0.4247518924553833</v>
      </c>
      <c r="P8" s="44">
        <f t="shared" si="16"/>
        <v>0.24884324233917476</v>
      </c>
      <c r="Q8" s="44">
        <f t="shared" si="17"/>
        <v>4.037989817187979</v>
      </c>
      <c r="R8" s="44">
        <f t="shared" si="18"/>
        <v>2.131415402932051</v>
      </c>
      <c r="T8" s="132">
        <f t="shared" si="19"/>
        <v>10.206393288792576</v>
      </c>
      <c r="U8" s="132">
        <f t="shared" si="4"/>
        <v>10.246240218808467</v>
      </c>
      <c r="V8" s="132">
        <f t="shared" si="4"/>
        <v>9.83029974915655</v>
      </c>
      <c r="W8" s="132">
        <f t="shared" si="4"/>
        <v>9.84853568920298</v>
      </c>
      <c r="X8" s="132">
        <f t="shared" si="4"/>
        <v>10.2181015485347</v>
      </c>
      <c r="Y8" s="132">
        <f t="shared" si="4"/>
        <v>11.393425524942455</v>
      </c>
      <c r="Z8" s="89" t="b">
        <f t="shared" si="20"/>
        <v>1</v>
      </c>
      <c r="AA8" s="89" t="b">
        <f t="shared" si="5"/>
        <v>1</v>
      </c>
      <c r="AB8" s="89" t="b">
        <f t="shared" si="5"/>
        <v>1</v>
      </c>
      <c r="AC8" s="89" t="b">
        <f t="shared" si="5"/>
        <v>1</v>
      </c>
      <c r="AD8" s="89" t="b">
        <f t="shared" si="5"/>
        <v>1</v>
      </c>
      <c r="AE8" s="89" t="b">
        <f t="shared" si="5"/>
        <v>1</v>
      </c>
      <c r="AF8" s="133">
        <f t="shared" si="21"/>
        <v>0.2298712387075861</v>
      </c>
      <c r="AG8" s="133">
        <f t="shared" si="6"/>
        <v>0.4247518924553833</v>
      </c>
      <c r="AH8" s="133">
        <f t="shared" si="6"/>
        <v>0.24884324233917476</v>
      </c>
      <c r="AI8" s="133">
        <f t="shared" si="6"/>
        <v>4.037989817187979</v>
      </c>
      <c r="AJ8" s="133">
        <f t="shared" si="6"/>
        <v>2.131415402932051</v>
      </c>
      <c r="AK8" s="89" t="b">
        <f t="shared" si="22"/>
        <v>1</v>
      </c>
      <c r="AL8" s="89" t="b">
        <f t="shared" si="7"/>
        <v>1</v>
      </c>
      <c r="AM8" s="89" t="b">
        <f t="shared" si="7"/>
        <v>1</v>
      </c>
      <c r="AN8" s="89" t="b">
        <f t="shared" si="7"/>
        <v>1</v>
      </c>
      <c r="AO8" s="89" t="b">
        <f t="shared" si="7"/>
        <v>1</v>
      </c>
    </row>
    <row r="9" spans="1:41" ht="14.25" customHeight="1">
      <c r="A9" s="45" t="s">
        <v>101</v>
      </c>
      <c r="B9" s="175">
        <v>10577741</v>
      </c>
      <c r="C9" s="176">
        <v>16352042</v>
      </c>
      <c r="D9" s="176">
        <v>16001651</v>
      </c>
      <c r="E9" s="176">
        <v>15274923</v>
      </c>
      <c r="F9" s="176">
        <v>14627359</v>
      </c>
      <c r="G9" s="176">
        <v>12942849</v>
      </c>
      <c r="H9" s="113">
        <f t="shared" si="8"/>
        <v>0.6591859686773331</v>
      </c>
      <c r="I9" s="113">
        <f t="shared" si="9"/>
        <v>1.0206623180363406</v>
      </c>
      <c r="J9" s="113">
        <f t="shared" si="10"/>
        <v>0.9541932526177083</v>
      </c>
      <c r="K9" s="113">
        <f t="shared" si="11"/>
        <v>0.9102823228307257</v>
      </c>
      <c r="L9" s="113">
        <f t="shared" si="12"/>
        <v>0.8692998383727366</v>
      </c>
      <c r="M9" s="113">
        <f t="shared" si="13"/>
        <v>0.839766054966682</v>
      </c>
      <c r="N9" s="44">
        <f t="shared" si="14"/>
        <v>54.58916984259683</v>
      </c>
      <c r="O9" s="44">
        <f t="shared" si="15"/>
        <v>-2.142796599959809</v>
      </c>
      <c r="P9" s="44">
        <f t="shared" si="16"/>
        <v>-4.54158136557284</v>
      </c>
      <c r="Q9" s="44">
        <f t="shared" si="17"/>
        <v>-4.239392892520637</v>
      </c>
      <c r="R9" s="44">
        <f t="shared" si="18"/>
        <v>-11.516159547324982</v>
      </c>
      <c r="T9" s="132">
        <f t="shared" si="19"/>
        <v>0.6591859686773331</v>
      </c>
      <c r="U9" s="132">
        <f t="shared" si="4"/>
        <v>1.0206623180363406</v>
      </c>
      <c r="V9" s="132">
        <f t="shared" si="4"/>
        <v>0.9541932526177083</v>
      </c>
      <c r="W9" s="132">
        <f t="shared" si="4"/>
        <v>0.9102823228307257</v>
      </c>
      <c r="X9" s="132">
        <f t="shared" si="4"/>
        <v>0.8692998383727366</v>
      </c>
      <c r="Y9" s="132">
        <f t="shared" si="4"/>
        <v>0.839766054966682</v>
      </c>
      <c r="Z9" s="89" t="b">
        <f t="shared" si="20"/>
        <v>1</v>
      </c>
      <c r="AA9" s="89" t="b">
        <f t="shared" si="5"/>
        <v>1</v>
      </c>
      <c r="AB9" s="89" t="b">
        <f t="shared" si="5"/>
        <v>1</v>
      </c>
      <c r="AC9" s="89" t="b">
        <f t="shared" si="5"/>
        <v>1</v>
      </c>
      <c r="AD9" s="89" t="b">
        <f t="shared" si="5"/>
        <v>1</v>
      </c>
      <c r="AE9" s="89" t="b">
        <f t="shared" si="5"/>
        <v>1</v>
      </c>
      <c r="AF9" s="133">
        <f t="shared" si="21"/>
        <v>54.58916984259683</v>
      </c>
      <c r="AG9" s="133">
        <f t="shared" si="6"/>
        <v>-2.142796599959809</v>
      </c>
      <c r="AH9" s="133">
        <f t="shared" si="6"/>
        <v>-4.54158136557284</v>
      </c>
      <c r="AI9" s="133">
        <f t="shared" si="6"/>
        <v>-4.239392892520637</v>
      </c>
      <c r="AJ9" s="133">
        <f t="shared" si="6"/>
        <v>-11.516159547324982</v>
      </c>
      <c r="AK9" s="89" t="b">
        <f t="shared" si="22"/>
        <v>1</v>
      </c>
      <c r="AL9" s="89" t="b">
        <f t="shared" si="7"/>
        <v>1</v>
      </c>
      <c r="AM9" s="89" t="b">
        <f t="shared" si="7"/>
        <v>1</v>
      </c>
      <c r="AN9" s="89" t="b">
        <f t="shared" si="7"/>
        <v>1</v>
      </c>
      <c r="AO9" s="89" t="b">
        <f t="shared" si="7"/>
        <v>1</v>
      </c>
    </row>
    <row r="10" spans="1:41" ht="14.25" customHeight="1">
      <c r="A10" s="45"/>
      <c r="B10" s="177"/>
      <c r="C10" s="178"/>
      <c r="D10" s="178"/>
      <c r="E10" s="178"/>
      <c r="F10" s="178"/>
      <c r="G10" s="178"/>
      <c r="H10" s="113"/>
      <c r="I10" s="113"/>
      <c r="J10" s="113"/>
      <c r="K10" s="113"/>
      <c r="L10" s="113"/>
      <c r="M10" s="113"/>
      <c r="N10" s="44"/>
      <c r="O10" s="44"/>
      <c r="P10" s="44"/>
      <c r="Q10" s="44"/>
      <c r="R10" s="44"/>
      <c r="T10" s="132"/>
      <c r="U10" s="132"/>
      <c r="V10" s="132"/>
      <c r="W10" s="132"/>
      <c r="X10" s="132"/>
      <c r="Y10" s="132"/>
      <c r="Z10" s="89"/>
      <c r="AA10" s="89"/>
      <c r="AB10" s="89"/>
      <c r="AC10" s="89"/>
      <c r="AD10" s="89"/>
      <c r="AE10" s="89"/>
      <c r="AF10" s="133"/>
      <c r="AG10" s="133"/>
      <c r="AH10" s="133"/>
      <c r="AI10" s="133"/>
      <c r="AJ10" s="133"/>
      <c r="AK10" s="89"/>
      <c r="AL10" s="89"/>
      <c r="AM10" s="89"/>
      <c r="AN10" s="89"/>
      <c r="AO10" s="89"/>
    </row>
    <row r="11" spans="1:41" ht="14.25" customHeight="1">
      <c r="A11" s="45" t="s">
        <v>102</v>
      </c>
      <c r="B11" s="175">
        <v>70447097</v>
      </c>
      <c r="C11" s="176">
        <v>70275853</v>
      </c>
      <c r="D11" s="176">
        <v>74457207</v>
      </c>
      <c r="E11" s="176">
        <v>76401927</v>
      </c>
      <c r="F11" s="176">
        <v>76123474</v>
      </c>
      <c r="G11" s="176">
        <v>74827050</v>
      </c>
      <c r="H11" s="113">
        <f t="shared" si="8"/>
        <v>4.390137542264559</v>
      </c>
      <c r="I11" s="113">
        <f t="shared" si="9"/>
        <v>4.386480601319463</v>
      </c>
      <c r="J11" s="113">
        <f t="shared" si="10"/>
        <v>4.439952135449023</v>
      </c>
      <c r="K11" s="113">
        <f t="shared" si="11"/>
        <v>4.553039225029386</v>
      </c>
      <c r="L11" s="113">
        <f t="shared" si="12"/>
        <v>4.523996686248777</v>
      </c>
      <c r="M11" s="113">
        <f t="shared" si="13"/>
        <v>4.854975638153134</v>
      </c>
      <c r="N11" s="44">
        <f t="shared" si="14"/>
        <v>-0.2430816985971757</v>
      </c>
      <c r="O11" s="44">
        <f t="shared" si="15"/>
        <v>5.94991568441012</v>
      </c>
      <c r="P11" s="44">
        <f t="shared" si="16"/>
        <v>2.6118626770407865</v>
      </c>
      <c r="Q11" s="44">
        <f t="shared" si="17"/>
        <v>-0.36445808493809323</v>
      </c>
      <c r="R11" s="44">
        <f t="shared" si="18"/>
        <v>-1.7030541722255081</v>
      </c>
      <c r="T11" s="132">
        <f t="shared" si="19"/>
        <v>4.390137542264559</v>
      </c>
      <c r="U11" s="132">
        <f t="shared" si="4"/>
        <v>4.386480601319463</v>
      </c>
      <c r="V11" s="132">
        <f t="shared" si="4"/>
        <v>4.439952135449023</v>
      </c>
      <c r="W11" s="132">
        <f t="shared" si="4"/>
        <v>4.553039225029386</v>
      </c>
      <c r="X11" s="132">
        <f t="shared" si="4"/>
        <v>4.523996686248777</v>
      </c>
      <c r="Y11" s="132">
        <f t="shared" si="4"/>
        <v>4.854975638153134</v>
      </c>
      <c r="Z11" s="89" t="b">
        <f t="shared" si="20"/>
        <v>1</v>
      </c>
      <c r="AA11" s="89" t="b">
        <f t="shared" si="5"/>
        <v>1</v>
      </c>
      <c r="AB11" s="89" t="b">
        <f t="shared" si="5"/>
        <v>1</v>
      </c>
      <c r="AC11" s="89" t="b">
        <f t="shared" si="5"/>
        <v>1</v>
      </c>
      <c r="AD11" s="89" t="b">
        <f t="shared" si="5"/>
        <v>1</v>
      </c>
      <c r="AE11" s="89" t="b">
        <f t="shared" si="5"/>
        <v>1</v>
      </c>
      <c r="AF11" s="133">
        <f>(C11-B11)/B11*100</f>
        <v>-0.2430816985971757</v>
      </c>
      <c r="AG11" s="133">
        <f aca="true" t="shared" si="23" ref="AG11:AJ14">(D11-C11)/C11*100</f>
        <v>5.94991568441012</v>
      </c>
      <c r="AH11" s="133">
        <f t="shared" si="23"/>
        <v>2.6118626770407865</v>
      </c>
      <c r="AI11" s="133">
        <f t="shared" si="23"/>
        <v>-0.36445808493809323</v>
      </c>
      <c r="AJ11" s="133">
        <f t="shared" si="23"/>
        <v>-1.7030541722255081</v>
      </c>
      <c r="AK11" s="89" t="b">
        <f t="shared" si="22"/>
        <v>1</v>
      </c>
      <c r="AL11" s="89" t="b">
        <f aca="true" t="shared" si="24" ref="AL11:AO14">AG11=O11</f>
        <v>1</v>
      </c>
      <c r="AM11" s="89" t="b">
        <f t="shared" si="24"/>
        <v>1</v>
      </c>
      <c r="AN11" s="89" t="b">
        <f t="shared" si="24"/>
        <v>1</v>
      </c>
      <c r="AO11" s="89" t="b">
        <f t="shared" si="24"/>
        <v>1</v>
      </c>
    </row>
    <row r="12" spans="1:41" ht="14.25" customHeight="1">
      <c r="A12" s="45" t="s">
        <v>103</v>
      </c>
      <c r="B12" s="175">
        <v>-2251994</v>
      </c>
      <c r="C12" s="176">
        <v>-1751710</v>
      </c>
      <c r="D12" s="179">
        <v>-828160</v>
      </c>
      <c r="E12" s="179">
        <v>-322502</v>
      </c>
      <c r="F12" s="179">
        <v>936968</v>
      </c>
      <c r="G12" s="179">
        <v>571873</v>
      </c>
      <c r="H12" s="113">
        <f t="shared" si="8"/>
        <v>-0.1403402528333358</v>
      </c>
      <c r="I12" s="113">
        <f t="shared" si="9"/>
        <v>-0.10933829482137082</v>
      </c>
      <c r="J12" s="113">
        <f t="shared" si="10"/>
        <v>-0.049383946949466725</v>
      </c>
      <c r="K12" s="113">
        <f t="shared" si="11"/>
        <v>-0.019218942686490447</v>
      </c>
      <c r="L12" s="113">
        <f t="shared" si="12"/>
        <v>0.0556837451627752</v>
      </c>
      <c r="M12" s="113">
        <f t="shared" si="13"/>
        <v>0.03710462303562078</v>
      </c>
      <c r="N12" s="44">
        <f>IF(B12=0,IF(C12=0,0,100),(C12-B12)/ABS(B12)*100)</f>
        <v>22.215156878748346</v>
      </c>
      <c r="O12" s="44">
        <f t="shared" si="15"/>
        <v>52.722768038088496</v>
      </c>
      <c r="P12" s="44">
        <f t="shared" si="16"/>
        <v>61.05800811437403</v>
      </c>
      <c r="Q12" s="44">
        <f t="shared" si="17"/>
        <v>390.53091143620816</v>
      </c>
      <c r="R12" s="44">
        <f t="shared" si="18"/>
        <v>-38.96557833351832</v>
      </c>
      <c r="T12" s="132">
        <f t="shared" si="19"/>
        <v>-0.1403402528333358</v>
      </c>
      <c r="U12" s="132">
        <f t="shared" si="4"/>
        <v>-0.10933829482137082</v>
      </c>
      <c r="V12" s="132">
        <f t="shared" si="4"/>
        <v>-0.049383946949466725</v>
      </c>
      <c r="W12" s="132">
        <f t="shared" si="4"/>
        <v>-0.019218942686490447</v>
      </c>
      <c r="X12" s="132">
        <f t="shared" si="4"/>
        <v>0.0556837451627752</v>
      </c>
      <c r="Y12" s="132">
        <f t="shared" si="4"/>
        <v>0.03710462303562078</v>
      </c>
      <c r="Z12" s="89" t="b">
        <f t="shared" si="20"/>
        <v>1</v>
      </c>
      <c r="AA12" s="89" t="b">
        <f t="shared" si="5"/>
        <v>1</v>
      </c>
      <c r="AB12" s="89" t="b">
        <f t="shared" si="5"/>
        <v>1</v>
      </c>
      <c r="AC12" s="89" t="b">
        <f t="shared" si="5"/>
        <v>1</v>
      </c>
      <c r="AD12" s="89" t="b">
        <f t="shared" si="5"/>
        <v>1</v>
      </c>
      <c r="AE12" s="89" t="b">
        <f t="shared" si="5"/>
        <v>1</v>
      </c>
      <c r="AF12" s="133">
        <f>(C12-B12)/B12*100</f>
        <v>-22.215156878748346</v>
      </c>
      <c r="AG12" s="133">
        <f t="shared" si="23"/>
        <v>-52.722768038088496</v>
      </c>
      <c r="AH12" s="133">
        <f t="shared" si="23"/>
        <v>-61.05800811437403</v>
      </c>
      <c r="AI12" s="133">
        <f t="shared" si="23"/>
        <v>-390.53091143620816</v>
      </c>
      <c r="AJ12" s="133">
        <f>(G12-F12)/F12*100</f>
        <v>-38.96557833351832</v>
      </c>
      <c r="AK12" s="89" t="b">
        <f>AF12=N12</f>
        <v>0</v>
      </c>
      <c r="AL12" s="89" t="b">
        <f t="shared" si="24"/>
        <v>0</v>
      </c>
      <c r="AM12" s="89" t="b">
        <f t="shared" si="24"/>
        <v>0</v>
      </c>
      <c r="AN12" s="89" t="b">
        <f t="shared" si="24"/>
        <v>0</v>
      </c>
      <c r="AO12" s="89" t="b">
        <f t="shared" si="24"/>
        <v>1</v>
      </c>
    </row>
    <row r="13" spans="1:41" ht="14.25" customHeight="1">
      <c r="A13" s="45" t="s">
        <v>149</v>
      </c>
      <c r="B13" s="175">
        <v>71403900</v>
      </c>
      <c r="C13" s="176">
        <v>70643658</v>
      </c>
      <c r="D13" s="176">
        <v>73698382</v>
      </c>
      <c r="E13" s="176">
        <v>75033702</v>
      </c>
      <c r="F13" s="176">
        <v>73647988</v>
      </c>
      <c r="G13" s="176">
        <v>72742695</v>
      </c>
      <c r="H13" s="113">
        <f t="shared" si="8"/>
        <v>4.449763800119461</v>
      </c>
      <c r="I13" s="113">
        <f t="shared" si="9"/>
        <v>4.409438266416297</v>
      </c>
      <c r="J13" s="113">
        <f t="shared" si="10"/>
        <v>4.394702698692926</v>
      </c>
      <c r="K13" s="113">
        <f t="shared" si="11"/>
        <v>4.471502248957227</v>
      </c>
      <c r="L13" s="113">
        <f t="shared" si="12"/>
        <v>4.37687924832345</v>
      </c>
      <c r="M13" s="113">
        <f t="shared" si="13"/>
        <v>4.719737208383918</v>
      </c>
      <c r="N13" s="44">
        <f t="shared" si="14"/>
        <v>-1.0647065496422465</v>
      </c>
      <c r="O13" s="44">
        <f t="shared" si="15"/>
        <v>4.324130553941587</v>
      </c>
      <c r="P13" s="44">
        <f t="shared" si="16"/>
        <v>1.81187152792581</v>
      </c>
      <c r="Q13" s="44">
        <f t="shared" si="17"/>
        <v>-1.8467887936543501</v>
      </c>
      <c r="R13" s="44">
        <f t="shared" si="18"/>
        <v>-1.2292162007195635</v>
      </c>
      <c r="T13" s="132">
        <f t="shared" si="19"/>
        <v>4.449763800119461</v>
      </c>
      <c r="U13" s="132">
        <f t="shared" si="4"/>
        <v>4.409438266416297</v>
      </c>
      <c r="V13" s="132">
        <f t="shared" si="4"/>
        <v>4.394702698692926</v>
      </c>
      <c r="W13" s="132">
        <f t="shared" si="4"/>
        <v>4.471502248957227</v>
      </c>
      <c r="X13" s="132">
        <f t="shared" si="4"/>
        <v>4.37687924832345</v>
      </c>
      <c r="Y13" s="132">
        <f t="shared" si="4"/>
        <v>4.719737208383918</v>
      </c>
      <c r="Z13" s="89" t="b">
        <f t="shared" si="20"/>
        <v>1</v>
      </c>
      <c r="AA13" s="89" t="b">
        <f t="shared" si="5"/>
        <v>1</v>
      </c>
      <c r="AB13" s="89" t="b">
        <f t="shared" si="5"/>
        <v>1</v>
      </c>
      <c r="AC13" s="89" t="b">
        <f t="shared" si="5"/>
        <v>1</v>
      </c>
      <c r="AD13" s="89" t="b">
        <f t="shared" si="5"/>
        <v>1</v>
      </c>
      <c r="AE13" s="89" t="b">
        <f t="shared" si="5"/>
        <v>1</v>
      </c>
      <c r="AF13" s="133">
        <f t="shared" si="21"/>
        <v>-1.0647065496422465</v>
      </c>
      <c r="AG13" s="133">
        <f t="shared" si="23"/>
        <v>4.324130553941587</v>
      </c>
      <c r="AH13" s="133">
        <f t="shared" si="23"/>
        <v>1.81187152792581</v>
      </c>
      <c r="AI13" s="133">
        <f t="shared" si="23"/>
        <v>-1.8467887936543501</v>
      </c>
      <c r="AJ13" s="133">
        <f t="shared" si="23"/>
        <v>-1.2292162007195635</v>
      </c>
      <c r="AK13" s="89" t="b">
        <f t="shared" si="22"/>
        <v>1</v>
      </c>
      <c r="AL13" s="89" t="b">
        <f t="shared" si="24"/>
        <v>1</v>
      </c>
      <c r="AM13" s="89" t="b">
        <f t="shared" si="24"/>
        <v>1</v>
      </c>
      <c r="AN13" s="89" t="b">
        <f t="shared" si="24"/>
        <v>1</v>
      </c>
      <c r="AO13" s="89" t="b">
        <f t="shared" si="24"/>
        <v>1</v>
      </c>
    </row>
    <row r="14" spans="1:41" ht="14.25" customHeight="1">
      <c r="A14" s="45" t="s">
        <v>104</v>
      </c>
      <c r="B14" s="175">
        <v>1295191</v>
      </c>
      <c r="C14" s="176">
        <v>1383905</v>
      </c>
      <c r="D14" s="176">
        <v>1586985</v>
      </c>
      <c r="E14" s="176">
        <v>1690727</v>
      </c>
      <c r="F14" s="176">
        <v>1538518</v>
      </c>
      <c r="G14" s="176">
        <v>1512482</v>
      </c>
      <c r="H14" s="113">
        <f t="shared" si="8"/>
        <v>0.0807139949784329</v>
      </c>
      <c r="I14" s="113">
        <f t="shared" si="9"/>
        <v>0.08638062972453726</v>
      </c>
      <c r="J14" s="113">
        <f t="shared" si="10"/>
        <v>0.09463338370556348</v>
      </c>
      <c r="K14" s="113">
        <f t="shared" si="11"/>
        <v>0.10075591875864935</v>
      </c>
      <c r="L14" s="113">
        <f t="shared" si="12"/>
        <v>0.09143369276255175</v>
      </c>
      <c r="M14" s="113">
        <f t="shared" si="13"/>
        <v>0.09813380673359606</v>
      </c>
      <c r="N14" s="44">
        <f t="shared" si="14"/>
        <v>6.8494916965914685</v>
      </c>
      <c r="O14" s="44">
        <f t="shared" si="15"/>
        <v>14.674417680404364</v>
      </c>
      <c r="P14" s="44">
        <f t="shared" si="16"/>
        <v>6.537049814585519</v>
      </c>
      <c r="Q14" s="44">
        <f t="shared" si="17"/>
        <v>-9.002576997942304</v>
      </c>
      <c r="R14" s="44">
        <f t="shared" si="18"/>
        <v>-1.6922778934013123</v>
      </c>
      <c r="T14" s="132">
        <f t="shared" si="19"/>
        <v>0.0807139949784329</v>
      </c>
      <c r="U14" s="132">
        <f t="shared" si="4"/>
        <v>0.08638062972453726</v>
      </c>
      <c r="V14" s="132">
        <f t="shared" si="4"/>
        <v>0.09463338370556348</v>
      </c>
      <c r="W14" s="132">
        <f t="shared" si="4"/>
        <v>0.10075591875864935</v>
      </c>
      <c r="X14" s="132">
        <f t="shared" si="4"/>
        <v>0.09143369276255175</v>
      </c>
      <c r="Y14" s="132">
        <f t="shared" si="4"/>
        <v>0.09813380673359606</v>
      </c>
      <c r="Z14" s="89" t="b">
        <f t="shared" si="20"/>
        <v>1</v>
      </c>
      <c r="AA14" s="89" t="b">
        <f t="shared" si="5"/>
        <v>1</v>
      </c>
      <c r="AB14" s="89" t="b">
        <f t="shared" si="5"/>
        <v>1</v>
      </c>
      <c r="AC14" s="89" t="b">
        <f t="shared" si="5"/>
        <v>1</v>
      </c>
      <c r="AD14" s="89" t="b">
        <f t="shared" si="5"/>
        <v>1</v>
      </c>
      <c r="AE14" s="89" t="b">
        <f t="shared" si="5"/>
        <v>1</v>
      </c>
      <c r="AF14" s="133">
        <f t="shared" si="21"/>
        <v>6.8494916965914685</v>
      </c>
      <c r="AG14" s="133">
        <f t="shared" si="23"/>
        <v>14.674417680404364</v>
      </c>
      <c r="AH14" s="133">
        <f t="shared" si="23"/>
        <v>6.537049814585519</v>
      </c>
      <c r="AI14" s="133">
        <f t="shared" si="23"/>
        <v>-9.002576997942304</v>
      </c>
      <c r="AJ14" s="133">
        <f t="shared" si="23"/>
        <v>-1.6922778934013123</v>
      </c>
      <c r="AK14" s="89" t="b">
        <f t="shared" si="22"/>
        <v>1</v>
      </c>
      <c r="AL14" s="89" t="b">
        <f t="shared" si="24"/>
        <v>1</v>
      </c>
      <c r="AM14" s="89" t="b">
        <f t="shared" si="24"/>
        <v>1</v>
      </c>
      <c r="AN14" s="89" t="b">
        <f t="shared" si="24"/>
        <v>1</v>
      </c>
      <c r="AO14" s="89" t="b">
        <f t="shared" si="24"/>
        <v>1</v>
      </c>
    </row>
    <row r="15" spans="1:41" ht="14.25" customHeight="1">
      <c r="A15" s="45"/>
      <c r="B15" s="177"/>
      <c r="C15" s="178"/>
      <c r="D15" s="178"/>
      <c r="E15" s="178"/>
      <c r="F15" s="178"/>
      <c r="G15" s="178"/>
      <c r="H15" s="113"/>
      <c r="I15" s="113"/>
      <c r="J15" s="113"/>
      <c r="K15" s="113"/>
      <c r="L15" s="113"/>
      <c r="M15" s="113"/>
      <c r="N15" s="44"/>
      <c r="O15" s="44"/>
      <c r="P15" s="44"/>
      <c r="Q15" s="44"/>
      <c r="R15" s="44"/>
      <c r="T15" s="132"/>
      <c r="U15" s="132"/>
      <c r="V15" s="132"/>
      <c r="W15" s="132"/>
      <c r="X15" s="132"/>
      <c r="Y15" s="132"/>
      <c r="Z15" s="89"/>
      <c r="AA15" s="89"/>
      <c r="AB15" s="89"/>
      <c r="AC15" s="89"/>
      <c r="AD15" s="89"/>
      <c r="AE15" s="89"/>
      <c r="AF15" s="133"/>
      <c r="AG15" s="133"/>
      <c r="AH15" s="133"/>
      <c r="AI15" s="133"/>
      <c r="AJ15" s="133"/>
      <c r="AK15" s="89"/>
      <c r="AL15" s="89"/>
      <c r="AM15" s="89"/>
      <c r="AN15" s="89"/>
      <c r="AO15" s="89"/>
    </row>
    <row r="16" spans="1:41" ht="14.25" customHeight="1">
      <c r="A16" s="45" t="s">
        <v>105</v>
      </c>
      <c r="B16" s="175">
        <v>485494621</v>
      </c>
      <c r="C16" s="176">
        <v>468124704</v>
      </c>
      <c r="D16" s="176">
        <v>533207913</v>
      </c>
      <c r="E16" s="176">
        <v>519599715</v>
      </c>
      <c r="F16" s="176">
        <v>499001761</v>
      </c>
      <c r="G16" s="176">
        <v>359649709</v>
      </c>
      <c r="H16" s="113">
        <f t="shared" si="8"/>
        <v>30.25515958762081</v>
      </c>
      <c r="I16" s="113">
        <f t="shared" si="9"/>
        <v>29.219423819649908</v>
      </c>
      <c r="J16" s="113">
        <f t="shared" si="10"/>
        <v>31.79568113483852</v>
      </c>
      <c r="K16" s="113">
        <f t="shared" si="11"/>
        <v>30.964636320090328</v>
      </c>
      <c r="L16" s="113">
        <f t="shared" si="12"/>
        <v>29.65553454899213</v>
      </c>
      <c r="M16" s="113">
        <f t="shared" si="13"/>
        <v>23.335018224878095</v>
      </c>
      <c r="N16" s="44">
        <f t="shared" si="14"/>
        <v>-3.577777435354943</v>
      </c>
      <c r="O16" s="44">
        <f t="shared" si="15"/>
        <v>13.902963984571084</v>
      </c>
      <c r="P16" s="44">
        <f t="shared" si="16"/>
        <v>-2.5521372935813873</v>
      </c>
      <c r="Q16" s="44">
        <f t="shared" si="17"/>
        <v>-3.9641965546497655</v>
      </c>
      <c r="R16" s="44">
        <f t="shared" si="18"/>
        <v>-27.92616437279467</v>
      </c>
      <c r="T16" s="132">
        <f t="shared" si="19"/>
        <v>30.25515958762081</v>
      </c>
      <c r="U16" s="132">
        <f t="shared" si="4"/>
        <v>29.219423819649908</v>
      </c>
      <c r="V16" s="132">
        <f t="shared" si="4"/>
        <v>31.79568113483852</v>
      </c>
      <c r="W16" s="132">
        <f t="shared" si="4"/>
        <v>30.964636320090328</v>
      </c>
      <c r="X16" s="132">
        <f t="shared" si="4"/>
        <v>29.65553454899213</v>
      </c>
      <c r="Y16" s="132">
        <f t="shared" si="4"/>
        <v>23.335018224878095</v>
      </c>
      <c r="Z16" s="89" t="b">
        <f t="shared" si="20"/>
        <v>1</v>
      </c>
      <c r="AA16" s="89" t="b">
        <f t="shared" si="5"/>
        <v>1</v>
      </c>
      <c r="AB16" s="89" t="b">
        <f t="shared" si="5"/>
        <v>1</v>
      </c>
      <c r="AC16" s="89" t="b">
        <f t="shared" si="5"/>
        <v>1</v>
      </c>
      <c r="AD16" s="89" t="b">
        <f t="shared" si="5"/>
        <v>1</v>
      </c>
      <c r="AE16" s="89" t="b">
        <f t="shared" si="5"/>
        <v>1</v>
      </c>
      <c r="AF16" s="133">
        <f t="shared" si="21"/>
        <v>-3.577777435354943</v>
      </c>
      <c r="AG16" s="133">
        <f aca="true" t="shared" si="25" ref="AG16:AJ19">(D16-C16)/C16*100</f>
        <v>13.902963984571084</v>
      </c>
      <c r="AH16" s="133">
        <f t="shared" si="25"/>
        <v>-2.5521372935813873</v>
      </c>
      <c r="AI16" s="133">
        <f t="shared" si="25"/>
        <v>-3.9641965546497655</v>
      </c>
      <c r="AJ16" s="133">
        <f t="shared" si="25"/>
        <v>-27.92616437279467</v>
      </c>
      <c r="AK16" s="89" t="b">
        <f t="shared" si="22"/>
        <v>1</v>
      </c>
      <c r="AL16" s="89" t="b">
        <f aca="true" t="shared" si="26" ref="AL16:AO19">AG16=O16</f>
        <v>1</v>
      </c>
      <c r="AM16" s="89" t="b">
        <f t="shared" si="26"/>
        <v>1</v>
      </c>
      <c r="AN16" s="89" t="b">
        <f t="shared" si="26"/>
        <v>1</v>
      </c>
      <c r="AO16" s="89" t="b">
        <f t="shared" si="26"/>
        <v>1</v>
      </c>
    </row>
    <row r="17" spans="1:41" ht="14.25" customHeight="1">
      <c r="A17" s="45" t="s">
        <v>106</v>
      </c>
      <c r="B17" s="175">
        <v>389626662</v>
      </c>
      <c r="C17" s="176">
        <v>380547712</v>
      </c>
      <c r="D17" s="176">
        <v>442793566</v>
      </c>
      <c r="E17" s="176">
        <v>444574476</v>
      </c>
      <c r="F17" s="176">
        <v>423215724</v>
      </c>
      <c r="G17" s="176">
        <v>274435091</v>
      </c>
      <c r="H17" s="113">
        <f t="shared" si="8"/>
        <v>24.28083922767497</v>
      </c>
      <c r="I17" s="113">
        <f t="shared" si="9"/>
        <v>23.75304013121699</v>
      </c>
      <c r="J17" s="113">
        <f t="shared" si="10"/>
        <v>26.40418997887992</v>
      </c>
      <c r="K17" s="113">
        <f t="shared" si="11"/>
        <v>26.493638408817695</v>
      </c>
      <c r="L17" s="113">
        <f t="shared" si="12"/>
        <v>25.151591648909466</v>
      </c>
      <c r="M17" s="113">
        <f t="shared" si="13"/>
        <v>17.806069877929687</v>
      </c>
      <c r="N17" s="44">
        <f t="shared" si="14"/>
        <v>-2.3301665120648236</v>
      </c>
      <c r="O17" s="44">
        <f t="shared" si="15"/>
        <v>16.356911902810232</v>
      </c>
      <c r="P17" s="44">
        <f t="shared" si="16"/>
        <v>0.40219870764788845</v>
      </c>
      <c r="Q17" s="44">
        <f t="shared" si="17"/>
        <v>-4.804313597166563</v>
      </c>
      <c r="R17" s="44">
        <f t="shared" si="18"/>
        <v>-35.1547980291961</v>
      </c>
      <c r="T17" s="132">
        <f t="shared" si="19"/>
        <v>24.28083922767497</v>
      </c>
      <c r="U17" s="132">
        <f t="shared" si="4"/>
        <v>23.75304013121699</v>
      </c>
      <c r="V17" s="132">
        <f t="shared" si="4"/>
        <v>26.40418997887992</v>
      </c>
      <c r="W17" s="132">
        <f t="shared" si="4"/>
        <v>26.493638408817695</v>
      </c>
      <c r="X17" s="132">
        <f t="shared" si="4"/>
        <v>25.151591648909466</v>
      </c>
      <c r="Y17" s="132">
        <f t="shared" si="4"/>
        <v>17.806069877929687</v>
      </c>
      <c r="Z17" s="89" t="b">
        <f t="shared" si="20"/>
        <v>1</v>
      </c>
      <c r="AA17" s="89" t="b">
        <f t="shared" si="5"/>
        <v>1</v>
      </c>
      <c r="AB17" s="89" t="b">
        <f t="shared" si="5"/>
        <v>1</v>
      </c>
      <c r="AC17" s="89" t="b">
        <f t="shared" si="5"/>
        <v>1</v>
      </c>
      <c r="AD17" s="89" t="b">
        <f t="shared" si="5"/>
        <v>1</v>
      </c>
      <c r="AE17" s="89" t="b">
        <f t="shared" si="5"/>
        <v>1</v>
      </c>
      <c r="AF17" s="133">
        <f t="shared" si="21"/>
        <v>-2.3301665120648236</v>
      </c>
      <c r="AG17" s="133">
        <f t="shared" si="25"/>
        <v>16.356911902810232</v>
      </c>
      <c r="AH17" s="133">
        <f t="shared" si="25"/>
        <v>0.40219870764788845</v>
      </c>
      <c r="AI17" s="133">
        <f t="shared" si="25"/>
        <v>-4.804313597166563</v>
      </c>
      <c r="AJ17" s="133">
        <f t="shared" si="25"/>
        <v>-35.1547980291961</v>
      </c>
      <c r="AK17" s="89" t="b">
        <f t="shared" si="22"/>
        <v>1</v>
      </c>
      <c r="AL17" s="89" t="b">
        <f t="shared" si="26"/>
        <v>1</v>
      </c>
      <c r="AM17" s="89" t="b">
        <f t="shared" si="26"/>
        <v>1</v>
      </c>
      <c r="AN17" s="89" t="b">
        <f t="shared" si="26"/>
        <v>1</v>
      </c>
      <c r="AO17" s="89" t="b">
        <f t="shared" si="26"/>
        <v>1</v>
      </c>
    </row>
    <row r="18" spans="1:41" ht="14.25" customHeight="1">
      <c r="A18" s="45" t="s">
        <v>107</v>
      </c>
      <c r="B18" s="175">
        <v>-7368328</v>
      </c>
      <c r="C18" s="179">
        <v>-9249452</v>
      </c>
      <c r="D18" s="176">
        <v>-7647854</v>
      </c>
      <c r="E18" s="176">
        <v>-15953720</v>
      </c>
      <c r="F18" s="176">
        <v>-18042670</v>
      </c>
      <c r="G18" s="176">
        <v>-12864602</v>
      </c>
      <c r="H18" s="113">
        <f t="shared" si="8"/>
        <v>-0.45918106996685937</v>
      </c>
      <c r="I18" s="113">
        <f t="shared" si="9"/>
        <v>-0.5773326119689435</v>
      </c>
      <c r="J18" s="113">
        <f t="shared" si="10"/>
        <v>-0.4560486092219703</v>
      </c>
      <c r="K18" s="113">
        <f t="shared" si="11"/>
        <v>-0.9507340429402495</v>
      </c>
      <c r="L18" s="113">
        <f t="shared" si="12"/>
        <v>-1.0722708121686646</v>
      </c>
      <c r="M18" s="113">
        <f t="shared" si="13"/>
        <v>-0.8346891839854184</v>
      </c>
      <c r="N18" s="44">
        <f t="shared" si="14"/>
        <v>-25.52986240569095</v>
      </c>
      <c r="O18" s="44">
        <f t="shared" si="15"/>
        <v>17.315598805204893</v>
      </c>
      <c r="P18" s="44">
        <f t="shared" si="16"/>
        <v>-108.60387763678543</v>
      </c>
      <c r="Q18" s="44">
        <f t="shared" si="17"/>
        <v>-13.09381134932793</v>
      </c>
      <c r="R18" s="44">
        <f t="shared" si="18"/>
        <v>28.699011842482292</v>
      </c>
      <c r="T18" s="132">
        <f t="shared" si="19"/>
        <v>-0.45918106996685937</v>
      </c>
      <c r="U18" s="132">
        <f t="shared" si="4"/>
        <v>-0.5773326119689435</v>
      </c>
      <c r="V18" s="132">
        <f t="shared" si="4"/>
        <v>-0.4560486092219703</v>
      </c>
      <c r="W18" s="132">
        <f t="shared" si="4"/>
        <v>-0.9507340429402495</v>
      </c>
      <c r="X18" s="132">
        <f t="shared" si="4"/>
        <v>-1.0722708121686646</v>
      </c>
      <c r="Y18" s="132">
        <f t="shared" si="4"/>
        <v>-0.8346891839854184</v>
      </c>
      <c r="Z18" s="89" t="b">
        <f t="shared" si="20"/>
        <v>1</v>
      </c>
      <c r="AA18" s="89" t="b">
        <f t="shared" si="5"/>
        <v>1</v>
      </c>
      <c r="AB18" s="89" t="b">
        <f t="shared" si="5"/>
        <v>1</v>
      </c>
      <c r="AC18" s="89" t="b">
        <f t="shared" si="5"/>
        <v>1</v>
      </c>
      <c r="AD18" s="89" t="b">
        <f t="shared" si="5"/>
        <v>1</v>
      </c>
      <c r="AE18" s="89" t="b">
        <f t="shared" si="5"/>
        <v>1</v>
      </c>
      <c r="AF18" s="133">
        <f t="shared" si="21"/>
        <v>25.52986240569095</v>
      </c>
      <c r="AG18" s="133">
        <f t="shared" si="25"/>
        <v>-17.315598805204893</v>
      </c>
      <c r="AH18" s="133">
        <f t="shared" si="25"/>
        <v>108.60387763678543</v>
      </c>
      <c r="AI18" s="133">
        <f t="shared" si="25"/>
        <v>13.09381134932793</v>
      </c>
      <c r="AJ18" s="133">
        <f t="shared" si="25"/>
        <v>-28.699011842482292</v>
      </c>
      <c r="AK18" s="89" t="b">
        <f>AF18=N18</f>
        <v>0</v>
      </c>
      <c r="AL18" s="89" t="b">
        <f t="shared" si="26"/>
        <v>0</v>
      </c>
      <c r="AM18" s="89" t="b">
        <f t="shared" si="26"/>
        <v>0</v>
      </c>
      <c r="AN18" s="89" t="b">
        <f t="shared" si="26"/>
        <v>0</v>
      </c>
      <c r="AO18" s="89" t="b">
        <f t="shared" si="26"/>
        <v>0</v>
      </c>
    </row>
    <row r="19" spans="1:41" ht="14.25" customHeight="1">
      <c r="A19" s="45" t="s">
        <v>108</v>
      </c>
      <c r="B19" s="175">
        <v>103236287</v>
      </c>
      <c r="C19" s="176">
        <v>96826444</v>
      </c>
      <c r="D19" s="176">
        <v>98062201</v>
      </c>
      <c r="E19" s="176">
        <v>90978959</v>
      </c>
      <c r="F19" s="176">
        <v>93828707</v>
      </c>
      <c r="G19" s="176">
        <v>98079220</v>
      </c>
      <c r="H19" s="113">
        <f t="shared" si="8"/>
        <v>6.433501429912698</v>
      </c>
      <c r="I19" s="113">
        <f t="shared" si="9"/>
        <v>6.043716300401865</v>
      </c>
      <c r="J19" s="113">
        <f t="shared" si="10"/>
        <v>5.8475397651805725</v>
      </c>
      <c r="K19" s="113">
        <f t="shared" si="11"/>
        <v>5.421731954212886</v>
      </c>
      <c r="L19" s="113">
        <f t="shared" si="12"/>
        <v>5.576213712251327</v>
      </c>
      <c r="M19" s="113">
        <f t="shared" si="13"/>
        <v>6.363637530933823</v>
      </c>
      <c r="N19" s="44">
        <f t="shared" si="14"/>
        <v>-6.208905014183627</v>
      </c>
      <c r="O19" s="44">
        <f t="shared" si="15"/>
        <v>1.2762598200962538</v>
      </c>
      <c r="P19" s="44">
        <f t="shared" si="16"/>
        <v>-7.223213356183999</v>
      </c>
      <c r="Q19" s="44">
        <f t="shared" si="17"/>
        <v>3.132315462083931</v>
      </c>
      <c r="R19" s="44">
        <f t="shared" si="18"/>
        <v>4.530077346158037</v>
      </c>
      <c r="T19" s="132">
        <f t="shared" si="19"/>
        <v>6.433501429912698</v>
      </c>
      <c r="U19" s="132">
        <f t="shared" si="4"/>
        <v>6.043716300401865</v>
      </c>
      <c r="V19" s="132">
        <f t="shared" si="4"/>
        <v>5.8475397651805725</v>
      </c>
      <c r="W19" s="132">
        <f t="shared" si="4"/>
        <v>5.421731954212886</v>
      </c>
      <c r="X19" s="132">
        <f t="shared" si="4"/>
        <v>5.576213712251327</v>
      </c>
      <c r="Y19" s="132">
        <f t="shared" si="4"/>
        <v>6.363637530933823</v>
      </c>
      <c r="Z19" s="89" t="b">
        <f t="shared" si="20"/>
        <v>1</v>
      </c>
      <c r="AA19" s="89" t="b">
        <f t="shared" si="5"/>
        <v>1</v>
      </c>
      <c r="AB19" s="89" t="b">
        <f t="shared" si="5"/>
        <v>1</v>
      </c>
      <c r="AC19" s="89" t="b">
        <f t="shared" si="5"/>
        <v>1</v>
      </c>
      <c r="AD19" s="89" t="b">
        <f t="shared" si="5"/>
        <v>1</v>
      </c>
      <c r="AE19" s="89" t="b">
        <f t="shared" si="5"/>
        <v>1</v>
      </c>
      <c r="AF19" s="133">
        <f t="shared" si="21"/>
        <v>-6.208905014183627</v>
      </c>
      <c r="AG19" s="133">
        <f t="shared" si="25"/>
        <v>1.2762598200962538</v>
      </c>
      <c r="AH19" s="133">
        <f t="shared" si="25"/>
        <v>-7.223213356183999</v>
      </c>
      <c r="AI19" s="133">
        <f t="shared" si="25"/>
        <v>3.132315462083931</v>
      </c>
      <c r="AJ19" s="133">
        <f t="shared" si="25"/>
        <v>4.530077346158037</v>
      </c>
      <c r="AK19" s="89" t="b">
        <f t="shared" si="22"/>
        <v>1</v>
      </c>
      <c r="AL19" s="89" t="b">
        <f t="shared" si="26"/>
        <v>1</v>
      </c>
      <c r="AM19" s="89" t="b">
        <f t="shared" si="26"/>
        <v>1</v>
      </c>
      <c r="AN19" s="89" t="b">
        <f t="shared" si="26"/>
        <v>1</v>
      </c>
      <c r="AO19" s="89" t="b">
        <f t="shared" si="26"/>
        <v>1</v>
      </c>
    </row>
    <row r="20" spans="1:41" ht="14.25" customHeight="1">
      <c r="A20" s="114"/>
      <c r="B20" s="177"/>
      <c r="C20" s="178"/>
      <c r="D20" s="178"/>
      <c r="E20" s="178"/>
      <c r="F20" s="178"/>
      <c r="G20" s="178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T20" s="132"/>
      <c r="U20" s="132"/>
      <c r="V20" s="132"/>
      <c r="W20" s="132"/>
      <c r="X20" s="132"/>
      <c r="Y20" s="132"/>
      <c r="Z20" s="89"/>
      <c r="AA20" s="89"/>
      <c r="AB20" s="89"/>
      <c r="AC20" s="89"/>
      <c r="AD20" s="89"/>
      <c r="AE20" s="89"/>
      <c r="AF20" s="133"/>
      <c r="AG20" s="133"/>
      <c r="AH20" s="133"/>
      <c r="AI20" s="133"/>
      <c r="AJ20" s="133"/>
      <c r="AK20" s="89"/>
      <c r="AL20" s="89"/>
      <c r="AM20" s="89"/>
      <c r="AN20" s="89"/>
      <c r="AO20" s="89"/>
    </row>
    <row r="21" spans="1:41" ht="14.25" customHeight="1">
      <c r="A21" s="116" t="s">
        <v>109</v>
      </c>
      <c r="B21" s="181">
        <v>1604667196</v>
      </c>
      <c r="C21" s="182">
        <v>1602101078</v>
      </c>
      <c r="D21" s="182">
        <v>1676982200</v>
      </c>
      <c r="E21" s="182">
        <v>1678042363</v>
      </c>
      <c r="F21" s="182">
        <v>1682659809</v>
      </c>
      <c r="G21" s="182">
        <v>1541244603</v>
      </c>
      <c r="H21" s="117">
        <f aca="true" t="shared" si="27" ref="H21:M21">IF(B$21=0,0,B21/B$21*100)</f>
        <v>100</v>
      </c>
      <c r="I21" s="117">
        <f t="shared" si="27"/>
        <v>100</v>
      </c>
      <c r="J21" s="117">
        <f t="shared" si="27"/>
        <v>100</v>
      </c>
      <c r="K21" s="117">
        <f t="shared" si="27"/>
        <v>100</v>
      </c>
      <c r="L21" s="117">
        <f t="shared" si="27"/>
        <v>100</v>
      </c>
      <c r="M21" s="117">
        <f t="shared" si="27"/>
        <v>100</v>
      </c>
      <c r="N21" s="49">
        <f>IF(B21=0,IF(C21=0,0,100),(C21-B21)/ABS(B21)*100)</f>
        <v>-0.1599159007173971</v>
      </c>
      <c r="O21" s="49">
        <f>IF(C21=0,IF(D21=0,0,100),(D21-C21)/ABS(C21)*100)</f>
        <v>4.67393243961103</v>
      </c>
      <c r="P21" s="49">
        <f>IF(D21=0,IF(E21=0,0,100),(E21-D21)/ABS(D21)*100)</f>
        <v>0.06321850047066689</v>
      </c>
      <c r="Q21" s="49">
        <f>IF(E21=0,IF(F21=0,0,100),(F21-E21)/ABS(E21)*100)</f>
        <v>0.2751686192084532</v>
      </c>
      <c r="R21" s="49">
        <f>IF(F21=0,IF(G21=0,0,100),(G21-F21)/ABS(F21)*100)</f>
        <v>-8.404265986720313</v>
      </c>
      <c r="T21" s="132">
        <f t="shared" si="19"/>
        <v>100</v>
      </c>
      <c r="U21" s="132">
        <f t="shared" si="4"/>
        <v>100</v>
      </c>
      <c r="V21" s="132">
        <f t="shared" si="4"/>
        <v>100</v>
      </c>
      <c r="W21" s="132">
        <f t="shared" si="4"/>
        <v>100</v>
      </c>
      <c r="X21" s="132">
        <f t="shared" si="4"/>
        <v>100</v>
      </c>
      <c r="Y21" s="132">
        <f t="shared" si="4"/>
        <v>100</v>
      </c>
      <c r="Z21" s="89" t="b">
        <f t="shared" si="20"/>
        <v>1</v>
      </c>
      <c r="AA21" s="89" t="b">
        <f t="shared" si="5"/>
        <v>1</v>
      </c>
      <c r="AB21" s="89" t="b">
        <f t="shared" si="5"/>
        <v>1</v>
      </c>
      <c r="AC21" s="89" t="b">
        <f t="shared" si="5"/>
        <v>1</v>
      </c>
      <c r="AD21" s="89" t="b">
        <f t="shared" si="5"/>
        <v>1</v>
      </c>
      <c r="AE21" s="89" t="b">
        <f t="shared" si="5"/>
        <v>1</v>
      </c>
      <c r="AF21" s="133">
        <f t="shared" si="21"/>
        <v>-0.1599159007173971</v>
      </c>
      <c r="AG21" s="133">
        <f>(D21-C21)/C21*100</f>
        <v>4.67393243961103</v>
      </c>
      <c r="AH21" s="133">
        <f>(E21-D21)/D21*100</f>
        <v>0.06321850047066689</v>
      </c>
      <c r="AI21" s="133">
        <f>(F21-E21)/E21*100</f>
        <v>0.2751686192084532</v>
      </c>
      <c r="AJ21" s="133">
        <f>(G21-F21)/F21*100</f>
        <v>-8.404265986720313</v>
      </c>
      <c r="AK21" s="89" t="b">
        <f t="shared" si="22"/>
        <v>1</v>
      </c>
      <c r="AL21" s="89" t="b">
        <f>AG21=O21</f>
        <v>1</v>
      </c>
      <c r="AM21" s="89" t="b">
        <f>AH21=P21</f>
        <v>1</v>
      </c>
      <c r="AN21" s="89" t="b">
        <f>AI21=Q21</f>
        <v>1</v>
      </c>
      <c r="AO21" s="89" t="b">
        <f>AJ21=R21</f>
        <v>1</v>
      </c>
    </row>
    <row r="22" ht="9.75" customHeight="1"/>
    <row r="24" ht="12">
      <c r="A24" s="45"/>
    </row>
  </sheetData>
  <sheetProtection/>
  <mergeCells count="6">
    <mergeCell ref="A4:A5"/>
    <mergeCell ref="B4:G4"/>
    <mergeCell ref="H4:M4"/>
    <mergeCell ref="N4:R4"/>
    <mergeCell ref="T4:AE4"/>
    <mergeCell ref="AF4:AO4"/>
  </mergeCells>
  <conditionalFormatting sqref="T6:AO21">
    <cfRule type="cellIs" priority="1" dxfId="1" operator="equal" stopIfTrue="1">
      <formula>$AP$1</formula>
    </cfRule>
    <cfRule type="cellIs" priority="2" dxfId="0" operator="equal" stopIfTrue="1">
      <formula>$AO$1</formula>
    </cfRule>
  </conditionalFormatting>
  <printOptions/>
  <pageMargins left="0.984251968503937" right="0.984251968503937" top="0.984251968503937" bottom="0.984251968503937" header="0.5118110236220472" footer="0.5118110236220472"/>
  <pageSetup blackAndWhite="1" fitToHeight="1" fitToWidth="1" horizontalDpi="600" verticalDpi="600" orientation="landscape" paperSize="8" scale="97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tabSelected="1" view="pageBreakPreview" zoomScale="82" zoomScaleNormal="80" zoomScaleSheetLayoutView="82" zoomScalePageLayoutView="0" workbookViewId="0" topLeftCell="A1">
      <selection activeCell="W24" sqref="W24"/>
    </sheetView>
  </sheetViews>
  <sheetFormatPr defaultColWidth="9.00390625" defaultRowHeight="13.5"/>
  <cols>
    <col min="1" max="1" width="2.875" style="29" customWidth="1"/>
    <col min="2" max="2" width="19.625" style="29" customWidth="1"/>
    <col min="3" max="8" width="12.00390625" style="29" customWidth="1"/>
    <col min="9" max="19" width="8.625" style="29" customWidth="1"/>
    <col min="20" max="20" width="2.625" style="29" customWidth="1"/>
    <col min="21" max="16384" width="9.00390625" style="29" customWidth="1"/>
  </cols>
  <sheetData>
    <row r="1" spans="1:2" ht="17.25">
      <c r="A1" s="51" t="s">
        <v>111</v>
      </c>
      <c r="B1" s="75"/>
    </row>
    <row r="2" spans="2:7" ht="8.25" customHeight="1">
      <c r="B2" s="75"/>
      <c r="G2" s="75"/>
    </row>
    <row r="3" spans="1:19" ht="8.25" customHeight="1">
      <c r="A3" s="118"/>
      <c r="B3" s="5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5" customHeight="1">
      <c r="A4" s="276" t="s">
        <v>112</v>
      </c>
      <c r="B4" s="277"/>
      <c r="C4" s="281" t="s">
        <v>113</v>
      </c>
      <c r="D4" s="280"/>
      <c r="E4" s="280"/>
      <c r="F4" s="280"/>
      <c r="G4" s="280"/>
      <c r="H4" s="282"/>
      <c r="I4" s="283" t="s">
        <v>55</v>
      </c>
      <c r="J4" s="284"/>
      <c r="K4" s="284"/>
      <c r="L4" s="284"/>
      <c r="M4" s="284"/>
      <c r="N4" s="333"/>
      <c r="O4" s="281" t="s">
        <v>114</v>
      </c>
      <c r="P4" s="280"/>
      <c r="Q4" s="280"/>
      <c r="R4" s="280"/>
      <c r="S4" s="280"/>
    </row>
    <row r="5" spans="1:20" ht="15" customHeight="1">
      <c r="A5" s="278"/>
      <c r="B5" s="279"/>
      <c r="C5" s="250">
        <v>27</v>
      </c>
      <c r="D5" s="38">
        <f>C5+1</f>
        <v>28</v>
      </c>
      <c r="E5" s="38">
        <f>D5+1</f>
        <v>29</v>
      </c>
      <c r="F5" s="38">
        <f>E5+1</f>
        <v>30</v>
      </c>
      <c r="G5" s="38" t="s">
        <v>151</v>
      </c>
      <c r="H5" s="250">
        <v>2</v>
      </c>
      <c r="I5" s="38">
        <f aca="true" t="shared" si="0" ref="I5:N5">C5</f>
        <v>27</v>
      </c>
      <c r="J5" s="38">
        <f t="shared" si="0"/>
        <v>28</v>
      </c>
      <c r="K5" s="38">
        <f t="shared" si="0"/>
        <v>29</v>
      </c>
      <c r="L5" s="38">
        <f t="shared" si="0"/>
        <v>30</v>
      </c>
      <c r="M5" s="38" t="str">
        <f t="shared" si="0"/>
        <v>元</v>
      </c>
      <c r="N5" s="38">
        <f t="shared" si="0"/>
        <v>2</v>
      </c>
      <c r="O5" s="38">
        <f>D5</f>
        <v>28</v>
      </c>
      <c r="P5" s="38">
        <f>E5</f>
        <v>29</v>
      </c>
      <c r="Q5" s="38">
        <f>F5</f>
        <v>30</v>
      </c>
      <c r="R5" s="38" t="str">
        <f>G5</f>
        <v>元</v>
      </c>
      <c r="S5" s="38">
        <f>H5</f>
        <v>2</v>
      </c>
      <c r="T5" s="71"/>
    </row>
    <row r="6" spans="1:19" ht="15" customHeight="1">
      <c r="A6" s="304" t="s">
        <v>115</v>
      </c>
      <c r="B6" s="57" t="s">
        <v>98</v>
      </c>
      <c r="C6" s="251">
        <v>10487.25478</v>
      </c>
      <c r="D6" s="251">
        <v>10637.00521</v>
      </c>
      <c r="E6" s="251">
        <v>10693.1708</v>
      </c>
      <c r="F6" s="251">
        <v>10820.40721</v>
      </c>
      <c r="G6" s="251">
        <v>11075.34574</v>
      </c>
      <c r="H6" s="251">
        <v>11067.67844</v>
      </c>
      <c r="I6" s="119">
        <f>IF(C$11=0,0,C6/C$11*100)</f>
        <v>65.35470287011464</v>
      </c>
      <c r="J6" s="119">
        <f aca="true" t="shared" si="1" ref="I6:N11">IF(D$11=0,0,D6/D$11*100)</f>
        <v>66.39409557903062</v>
      </c>
      <c r="K6" s="119">
        <f t="shared" si="1"/>
        <v>63.76436672971245</v>
      </c>
      <c r="L6" s="119">
        <f t="shared" si="1"/>
        <v>64.48232445488028</v>
      </c>
      <c r="M6" s="119">
        <f t="shared" si="1"/>
        <v>65.8204687647591</v>
      </c>
      <c r="N6" s="119">
        <f t="shared" si="1"/>
        <v>71.81000613696878</v>
      </c>
      <c r="O6" s="119">
        <f aca="true" t="shared" si="2" ref="O6:S11">IF(C6=0,IF(D6=0,0,100),(D6-C6)/ABS(C6)*100)</f>
        <v>1.4279278337509795</v>
      </c>
      <c r="P6" s="119">
        <f t="shared" si="2"/>
        <v>0.5280207059332682</v>
      </c>
      <c r="Q6" s="119">
        <f t="shared" si="2"/>
        <v>1.1898847627122866</v>
      </c>
      <c r="R6" s="119">
        <f t="shared" si="2"/>
        <v>2.3560899793530163</v>
      </c>
      <c r="S6" s="119">
        <f t="shared" si="2"/>
        <v>-0.0692285385936943</v>
      </c>
    </row>
    <row r="7" spans="1:19" ht="15" customHeight="1">
      <c r="A7" s="334"/>
      <c r="B7" s="60" t="s">
        <v>116</v>
      </c>
      <c r="C7" s="252">
        <v>704.47097</v>
      </c>
      <c r="D7" s="252">
        <v>702.75853</v>
      </c>
      <c r="E7" s="252">
        <v>744.57207</v>
      </c>
      <c r="F7" s="252">
        <v>764.01927</v>
      </c>
      <c r="G7" s="252">
        <v>761.23474</v>
      </c>
      <c r="H7" s="252">
        <v>748.2705</v>
      </c>
      <c r="I7" s="120">
        <f t="shared" si="1"/>
        <v>4.390137542264558</v>
      </c>
      <c r="J7" s="120">
        <f t="shared" si="1"/>
        <v>4.386480601319462</v>
      </c>
      <c r="K7" s="120">
        <f t="shared" si="1"/>
        <v>4.439952135449023</v>
      </c>
      <c r="L7" s="120">
        <f t="shared" si="1"/>
        <v>4.553039225029385</v>
      </c>
      <c r="M7" s="120">
        <f t="shared" si="1"/>
        <v>4.523996686248777</v>
      </c>
      <c r="N7" s="120">
        <f t="shared" si="1"/>
        <v>4.854975638153134</v>
      </c>
      <c r="O7" s="120">
        <f t="shared" si="2"/>
        <v>-0.24308169859717782</v>
      </c>
      <c r="P7" s="120">
        <f t="shared" si="2"/>
        <v>5.9499156844101355</v>
      </c>
      <c r="Q7" s="120">
        <f t="shared" si="2"/>
        <v>2.6118626770407802</v>
      </c>
      <c r="R7" s="120">
        <f t="shared" si="2"/>
        <v>-0.3644580849380956</v>
      </c>
      <c r="S7" s="120">
        <f t="shared" si="2"/>
        <v>-1.7030541722255106</v>
      </c>
    </row>
    <row r="8" spans="1:19" ht="15" customHeight="1">
      <c r="A8" s="334"/>
      <c r="B8" s="60" t="s">
        <v>105</v>
      </c>
      <c r="C8" s="252">
        <v>4854.94621</v>
      </c>
      <c r="D8" s="252">
        <v>4681.24704</v>
      </c>
      <c r="E8" s="252">
        <v>5332.07913</v>
      </c>
      <c r="F8" s="252">
        <v>5195.99715</v>
      </c>
      <c r="G8" s="252">
        <v>4990.01761</v>
      </c>
      <c r="H8" s="252">
        <v>3596.49709</v>
      </c>
      <c r="I8" s="120">
        <f t="shared" si="1"/>
        <v>30.25515958762081</v>
      </c>
      <c r="J8" s="120">
        <f t="shared" si="1"/>
        <v>29.219423819649908</v>
      </c>
      <c r="K8" s="120">
        <f t="shared" si="1"/>
        <v>31.79568113483852</v>
      </c>
      <c r="L8" s="120">
        <f t="shared" si="1"/>
        <v>30.964636320090328</v>
      </c>
      <c r="M8" s="120">
        <f t="shared" si="1"/>
        <v>29.65553454899213</v>
      </c>
      <c r="N8" s="120">
        <f t="shared" si="1"/>
        <v>23.335018224878095</v>
      </c>
      <c r="O8" s="120">
        <f t="shared" si="2"/>
        <v>-3.5777774353549403</v>
      </c>
      <c r="P8" s="120">
        <f t="shared" si="2"/>
        <v>13.902963984571082</v>
      </c>
      <c r="Q8" s="120">
        <f t="shared" si="2"/>
        <v>-2.5521372935813864</v>
      </c>
      <c r="R8" s="120">
        <f t="shared" si="2"/>
        <v>-3.9641965546497704</v>
      </c>
      <c r="S8" s="120">
        <f t="shared" si="2"/>
        <v>-27.92616437279467</v>
      </c>
    </row>
    <row r="9" spans="1:19" ht="15" customHeight="1">
      <c r="A9" s="334"/>
      <c r="B9" s="60" t="s">
        <v>117</v>
      </c>
      <c r="C9" s="252">
        <v>3896.26662</v>
      </c>
      <c r="D9" s="252">
        <v>3805.47712</v>
      </c>
      <c r="E9" s="252">
        <v>4427.93566</v>
      </c>
      <c r="F9" s="252">
        <v>4445.74476</v>
      </c>
      <c r="G9" s="252">
        <v>4232.15724</v>
      </c>
      <c r="H9" s="252">
        <v>2744.35091</v>
      </c>
      <c r="I9" s="120">
        <f t="shared" si="1"/>
        <v>24.28083922767497</v>
      </c>
      <c r="J9" s="120">
        <f t="shared" si="1"/>
        <v>23.753040131216988</v>
      </c>
      <c r="K9" s="120">
        <f t="shared" si="1"/>
        <v>26.40418997887992</v>
      </c>
      <c r="L9" s="120">
        <f t="shared" si="1"/>
        <v>26.493638408817688</v>
      </c>
      <c r="M9" s="120">
        <f t="shared" si="1"/>
        <v>25.151591648909466</v>
      </c>
      <c r="N9" s="120">
        <f t="shared" si="1"/>
        <v>17.80606987792969</v>
      </c>
      <c r="O9" s="120">
        <f t="shared" si="2"/>
        <v>-2.33016651206482</v>
      </c>
      <c r="P9" s="120">
        <f t="shared" si="2"/>
        <v>16.356911902810232</v>
      </c>
      <c r="Q9" s="120">
        <f t="shared" si="2"/>
        <v>0.4021987076478769</v>
      </c>
      <c r="R9" s="120">
        <f t="shared" si="2"/>
        <v>-4.804313597166565</v>
      </c>
      <c r="S9" s="120">
        <f t="shared" si="2"/>
        <v>-35.15479802919609</v>
      </c>
    </row>
    <row r="10" spans="1:19" ht="15" customHeight="1">
      <c r="A10" s="334"/>
      <c r="B10" s="121" t="s">
        <v>118</v>
      </c>
      <c r="C10" s="253">
        <v>1032.36287</v>
      </c>
      <c r="D10" s="253">
        <v>968.26444</v>
      </c>
      <c r="E10" s="253">
        <v>980.62201</v>
      </c>
      <c r="F10" s="253">
        <v>909.78959</v>
      </c>
      <c r="G10" s="253">
        <v>938.28707</v>
      </c>
      <c r="H10" s="253">
        <v>980.7922</v>
      </c>
      <c r="I10" s="122">
        <f t="shared" si="1"/>
        <v>6.433501429912698</v>
      </c>
      <c r="J10" s="122">
        <f t="shared" si="1"/>
        <v>6.043716300401865</v>
      </c>
      <c r="K10" s="122">
        <f t="shared" si="1"/>
        <v>5.8475397651805725</v>
      </c>
      <c r="L10" s="122">
        <f t="shared" si="1"/>
        <v>5.421731954212886</v>
      </c>
      <c r="M10" s="122">
        <f t="shared" si="1"/>
        <v>5.576213712251327</v>
      </c>
      <c r="N10" s="122">
        <f t="shared" si="1"/>
        <v>6.363637530933823</v>
      </c>
      <c r="O10" s="122">
        <f t="shared" si="2"/>
        <v>-6.2089050141836175</v>
      </c>
      <c r="P10" s="122">
        <f t="shared" si="2"/>
        <v>1.276259820096255</v>
      </c>
      <c r="Q10" s="122">
        <f t="shared" si="2"/>
        <v>-7.223213356184006</v>
      </c>
      <c r="R10" s="122">
        <f t="shared" si="2"/>
        <v>3.1323154620839304</v>
      </c>
      <c r="S10" s="122">
        <f t="shared" si="2"/>
        <v>4.530077346158038</v>
      </c>
    </row>
    <row r="11" spans="1:19" ht="15" customHeight="1">
      <c r="A11" s="335"/>
      <c r="B11" s="123" t="s">
        <v>52</v>
      </c>
      <c r="C11" s="254">
        <v>16046.67196</v>
      </c>
      <c r="D11" s="254">
        <v>16021.01078</v>
      </c>
      <c r="E11" s="254">
        <v>16769.822</v>
      </c>
      <c r="F11" s="254">
        <v>16780.42363</v>
      </c>
      <c r="G11" s="254">
        <v>16826.59809</v>
      </c>
      <c r="H11" s="254">
        <v>15412.44603</v>
      </c>
      <c r="I11" s="124">
        <f t="shared" si="1"/>
        <v>100</v>
      </c>
      <c r="J11" s="124">
        <f t="shared" si="1"/>
        <v>100</v>
      </c>
      <c r="K11" s="124">
        <f t="shared" si="1"/>
        <v>100</v>
      </c>
      <c r="L11" s="124">
        <f t="shared" si="1"/>
        <v>100</v>
      </c>
      <c r="M11" s="124">
        <f t="shared" si="1"/>
        <v>100</v>
      </c>
      <c r="N11" s="124">
        <f t="shared" si="1"/>
        <v>100</v>
      </c>
      <c r="O11" s="124">
        <f t="shared" si="2"/>
        <v>-0.1599159007173918</v>
      </c>
      <c r="P11" s="124">
        <f t="shared" si="2"/>
        <v>4.6739324396110264</v>
      </c>
      <c r="Q11" s="124">
        <f t="shared" si="2"/>
        <v>0.063218500470673</v>
      </c>
      <c r="R11" s="124">
        <f t="shared" si="2"/>
        <v>0.2751686192084434</v>
      </c>
      <c r="S11" s="124">
        <f t="shared" si="2"/>
        <v>-8.404265986720317</v>
      </c>
    </row>
    <row r="12" spans="1:19" ht="5.25" customHeight="1">
      <c r="A12" s="65"/>
      <c r="B12" s="65"/>
      <c r="C12" s="125"/>
      <c r="D12" s="125"/>
      <c r="E12" s="125"/>
      <c r="F12" s="125"/>
      <c r="G12" s="125"/>
      <c r="H12" s="125"/>
      <c r="I12" s="126"/>
      <c r="J12" s="126"/>
      <c r="K12" s="126"/>
      <c r="L12" s="126"/>
      <c r="M12" s="126"/>
      <c r="N12" s="126"/>
      <c r="O12" s="120"/>
      <c r="P12" s="120"/>
      <c r="Q12" s="120"/>
      <c r="R12" s="120"/>
      <c r="S12" s="120"/>
    </row>
    <row r="13" spans="1:19" ht="12.75" customHeight="1">
      <c r="A13" s="127" t="s">
        <v>119</v>
      </c>
      <c r="B13" s="128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15" customHeight="1">
      <c r="A14" s="276" t="s">
        <v>120</v>
      </c>
      <c r="B14" s="277"/>
      <c r="C14" s="281" t="s">
        <v>121</v>
      </c>
      <c r="D14" s="280"/>
      <c r="E14" s="280"/>
      <c r="F14" s="280"/>
      <c r="G14" s="280"/>
      <c r="H14" s="282"/>
      <c r="I14" s="283" t="s">
        <v>55</v>
      </c>
      <c r="J14" s="284"/>
      <c r="K14" s="284"/>
      <c r="L14" s="284"/>
      <c r="M14" s="284"/>
      <c r="N14" s="333"/>
      <c r="O14" s="281" t="s">
        <v>114</v>
      </c>
      <c r="P14" s="280"/>
      <c r="Q14" s="280"/>
      <c r="R14" s="280"/>
      <c r="S14" s="280"/>
    </row>
    <row r="15" spans="1:19" ht="15" customHeight="1">
      <c r="A15" s="278"/>
      <c r="B15" s="279"/>
      <c r="C15" s="37">
        <f>C5</f>
        <v>27</v>
      </c>
      <c r="D15" s="37">
        <f aca="true" t="shared" si="3" ref="D15:S15">D5</f>
        <v>28</v>
      </c>
      <c r="E15" s="37">
        <f t="shared" si="3"/>
        <v>29</v>
      </c>
      <c r="F15" s="37">
        <f t="shared" si="3"/>
        <v>30</v>
      </c>
      <c r="G15" s="37" t="str">
        <f t="shared" si="3"/>
        <v>元</v>
      </c>
      <c r="H15" s="37">
        <f t="shared" si="3"/>
        <v>2</v>
      </c>
      <c r="I15" s="37">
        <f t="shared" si="3"/>
        <v>27</v>
      </c>
      <c r="J15" s="37">
        <f t="shared" si="3"/>
        <v>28</v>
      </c>
      <c r="K15" s="37">
        <f t="shared" si="3"/>
        <v>29</v>
      </c>
      <c r="L15" s="37">
        <f t="shared" si="3"/>
        <v>30</v>
      </c>
      <c r="M15" s="37" t="str">
        <f t="shared" si="3"/>
        <v>元</v>
      </c>
      <c r="N15" s="37">
        <f t="shared" si="3"/>
        <v>2</v>
      </c>
      <c r="O15" s="37">
        <f t="shared" si="3"/>
        <v>28</v>
      </c>
      <c r="P15" s="37">
        <f t="shared" si="3"/>
        <v>29</v>
      </c>
      <c r="Q15" s="37">
        <f t="shared" si="3"/>
        <v>30</v>
      </c>
      <c r="R15" s="37" t="str">
        <f t="shared" si="3"/>
        <v>元</v>
      </c>
      <c r="S15" s="34">
        <f t="shared" si="3"/>
        <v>2</v>
      </c>
    </row>
    <row r="16" spans="1:19" ht="15" customHeight="1">
      <c r="A16" s="304" t="s">
        <v>122</v>
      </c>
      <c r="B16" s="57" t="s">
        <v>98</v>
      </c>
      <c r="C16" s="255">
        <v>24828.29</v>
      </c>
      <c r="D16" s="255">
        <v>25103.42</v>
      </c>
      <c r="E16" s="255">
        <v>25102.93</v>
      </c>
      <c r="F16" s="255">
        <v>25629.48</v>
      </c>
      <c r="G16" s="255">
        <v>26211.99</v>
      </c>
      <c r="H16" s="255">
        <v>26012.22</v>
      </c>
      <c r="I16" s="119">
        <f aca="true" t="shared" si="4" ref="I16:N21">IF(C$21=0,0,C16/C$21*100)</f>
        <v>62.52252842100228</v>
      </c>
      <c r="J16" s="119">
        <f t="shared" si="4"/>
        <v>62.58149131569507</v>
      </c>
      <c r="K16" s="119">
        <f t="shared" si="4"/>
        <v>59.66027084978157</v>
      </c>
      <c r="L16" s="119">
        <f t="shared" si="4"/>
        <v>62.06898054898379</v>
      </c>
      <c r="M16" s="119">
        <f t="shared" si="4"/>
        <v>62.964759226723665</v>
      </c>
      <c r="N16" s="119">
        <f t="shared" si="4"/>
        <v>68.01037350744875</v>
      </c>
      <c r="O16" s="119">
        <f aca="true" t="shared" si="5" ref="O16:S27">IF(C16=0,IF(D16=0,0,100),(D16-C16)/ABS(C16)*100)</f>
        <v>1.108131087561799</v>
      </c>
      <c r="P16" s="119">
        <f t="shared" si="5"/>
        <v>-0.0019519252755121124</v>
      </c>
      <c r="Q16" s="119">
        <f t="shared" si="5"/>
        <v>2.097563909870279</v>
      </c>
      <c r="R16" s="119">
        <f t="shared" si="5"/>
        <v>2.272812401968366</v>
      </c>
      <c r="S16" s="119">
        <f t="shared" si="5"/>
        <v>-0.7621321387655056</v>
      </c>
    </row>
    <row r="17" spans="1:19" ht="15" customHeight="1">
      <c r="A17" s="334"/>
      <c r="B17" s="60" t="s">
        <v>116</v>
      </c>
      <c r="C17" s="255">
        <v>2029.02</v>
      </c>
      <c r="D17" s="255">
        <v>2021.83</v>
      </c>
      <c r="E17" s="255">
        <v>2129.33</v>
      </c>
      <c r="F17" s="255">
        <v>2192.76</v>
      </c>
      <c r="G17" s="255">
        <v>2153.56</v>
      </c>
      <c r="H17" s="255">
        <v>2114.73</v>
      </c>
      <c r="I17" s="120">
        <f t="shared" si="4"/>
        <v>5.109472324384081</v>
      </c>
      <c r="J17" s="120">
        <f t="shared" si="4"/>
        <v>5.040314689664267</v>
      </c>
      <c r="K17" s="120">
        <f t="shared" si="4"/>
        <v>5.060620594032863</v>
      </c>
      <c r="L17" s="120">
        <f t="shared" si="4"/>
        <v>5.310383893414524</v>
      </c>
      <c r="M17" s="120">
        <f t="shared" si="4"/>
        <v>5.173143545389076</v>
      </c>
      <c r="N17" s="120">
        <f t="shared" si="4"/>
        <v>5.529077378532361</v>
      </c>
      <c r="O17" s="120">
        <f t="shared" si="5"/>
        <v>-0.3543582616238408</v>
      </c>
      <c r="P17" s="120">
        <f t="shared" si="5"/>
        <v>5.316965323494062</v>
      </c>
      <c r="Q17" s="120">
        <f t="shared" si="5"/>
        <v>2.978871288151686</v>
      </c>
      <c r="R17" s="120">
        <f t="shared" si="5"/>
        <v>-1.7877013444243905</v>
      </c>
      <c r="S17" s="120">
        <f t="shared" si="5"/>
        <v>-1.803060978101373</v>
      </c>
    </row>
    <row r="18" spans="1:19" ht="15" customHeight="1">
      <c r="A18" s="334"/>
      <c r="B18" s="60" t="s">
        <v>105</v>
      </c>
      <c r="C18" s="255">
        <v>12853.64</v>
      </c>
      <c r="D18" s="255">
        <v>12987.92</v>
      </c>
      <c r="E18" s="255">
        <v>14844.2</v>
      </c>
      <c r="F18" s="255">
        <v>13469.69</v>
      </c>
      <c r="G18" s="255">
        <v>13264.07</v>
      </c>
      <c r="H18" s="255">
        <v>10120.48</v>
      </c>
      <c r="I18" s="120">
        <f t="shared" si="4"/>
        <v>32.36799925461366</v>
      </c>
      <c r="J18" s="120">
        <f t="shared" si="4"/>
        <v>32.37819399464066</v>
      </c>
      <c r="K18" s="120">
        <f t="shared" si="4"/>
        <v>35.27910855618558</v>
      </c>
      <c r="L18" s="120">
        <f t="shared" si="4"/>
        <v>32.62063555760169</v>
      </c>
      <c r="M18" s="120">
        <f t="shared" si="4"/>
        <v>31.862097227887254</v>
      </c>
      <c r="N18" s="120">
        <f t="shared" si="4"/>
        <v>26.4605491140189</v>
      </c>
      <c r="O18" s="120">
        <f t="shared" si="5"/>
        <v>1.0446846185205176</v>
      </c>
      <c r="P18" s="120">
        <f t="shared" si="5"/>
        <v>14.292357821729734</v>
      </c>
      <c r="Q18" s="120">
        <f t="shared" si="5"/>
        <v>-9.25957613074467</v>
      </c>
      <c r="R18" s="120">
        <f t="shared" si="5"/>
        <v>-1.5265384726745812</v>
      </c>
      <c r="S18" s="120">
        <f t="shared" si="5"/>
        <v>-23.700040786877636</v>
      </c>
    </row>
    <row r="19" spans="1:19" ht="15" customHeight="1">
      <c r="A19" s="334"/>
      <c r="B19" s="60" t="s">
        <v>117</v>
      </c>
      <c r="C19" s="255">
        <v>8946.31</v>
      </c>
      <c r="D19" s="255">
        <v>9043.98</v>
      </c>
      <c r="E19" s="255">
        <v>10737.76</v>
      </c>
      <c r="F19" s="255">
        <v>9923.24</v>
      </c>
      <c r="G19" s="255">
        <v>9481.77</v>
      </c>
      <c r="H19" s="255">
        <v>6342.69</v>
      </c>
      <c r="I19" s="120">
        <f t="shared" si="4"/>
        <v>22.528572094094955</v>
      </c>
      <c r="J19" s="120">
        <f t="shared" si="4"/>
        <v>22.54616127321775</v>
      </c>
      <c r="K19" s="120">
        <f t="shared" si="4"/>
        <v>25.519637345917413</v>
      </c>
      <c r="L19" s="120">
        <f t="shared" si="4"/>
        <v>24.031911320202276</v>
      </c>
      <c r="M19" s="120">
        <f t="shared" si="4"/>
        <v>22.77649904082718</v>
      </c>
      <c r="N19" s="120">
        <f t="shared" si="4"/>
        <v>16.583310303463524</v>
      </c>
      <c r="O19" s="120">
        <f t="shared" si="5"/>
        <v>1.0917350281848057</v>
      </c>
      <c r="P19" s="120">
        <f t="shared" si="5"/>
        <v>18.728259018706375</v>
      </c>
      <c r="Q19" s="120">
        <f t="shared" si="5"/>
        <v>-7.585567194647677</v>
      </c>
      <c r="R19" s="120">
        <f t="shared" si="5"/>
        <v>-4.448849367746818</v>
      </c>
      <c r="S19" s="120">
        <f t="shared" si="5"/>
        <v>-33.106476955252035</v>
      </c>
    </row>
    <row r="20" spans="1:19" ht="15" customHeight="1">
      <c r="A20" s="334"/>
      <c r="B20" s="121" t="s">
        <v>118</v>
      </c>
      <c r="C20" s="255">
        <v>4004.93</v>
      </c>
      <c r="D20" s="255">
        <v>4066.8</v>
      </c>
      <c r="E20" s="255">
        <v>4199.81</v>
      </c>
      <c r="F20" s="255">
        <v>3652.84</v>
      </c>
      <c r="G20" s="255">
        <v>3920.29</v>
      </c>
      <c r="H20" s="255">
        <v>3977.79</v>
      </c>
      <c r="I20" s="120">
        <f t="shared" si="4"/>
        <v>10.085203199621263</v>
      </c>
      <c r="J20" s="120">
        <f t="shared" si="4"/>
        <v>10.138316168978918</v>
      </c>
      <c r="K20" s="120">
        <f t="shared" si="4"/>
        <v>9.98137676030731</v>
      </c>
      <c r="L20" s="120">
        <f t="shared" si="4"/>
        <v>8.846377488288875</v>
      </c>
      <c r="M20" s="120">
        <f t="shared" si="4"/>
        <v>9.417068904304195</v>
      </c>
      <c r="N20" s="120">
        <f t="shared" si="4"/>
        <v>10.400149761696406</v>
      </c>
      <c r="O20" s="122">
        <f t="shared" si="5"/>
        <v>1.544845977332946</v>
      </c>
      <c r="P20" s="122">
        <f t="shared" si="5"/>
        <v>3.2706304711320993</v>
      </c>
      <c r="Q20" s="122">
        <f t="shared" si="5"/>
        <v>-13.023684404770696</v>
      </c>
      <c r="R20" s="122">
        <f t="shared" si="5"/>
        <v>7.32170037559816</v>
      </c>
      <c r="S20" s="122">
        <f t="shared" si="5"/>
        <v>1.4667282267383281</v>
      </c>
    </row>
    <row r="21" spans="1:19" ht="15" customHeight="1">
      <c r="A21" s="335"/>
      <c r="B21" s="123" t="s">
        <v>52</v>
      </c>
      <c r="C21" s="256">
        <v>39710.95</v>
      </c>
      <c r="D21" s="256">
        <v>40113.17</v>
      </c>
      <c r="E21" s="256">
        <v>42076.46</v>
      </c>
      <c r="F21" s="256">
        <v>41291.93</v>
      </c>
      <c r="G21" s="256">
        <v>41629.62</v>
      </c>
      <c r="H21" s="256">
        <v>38247.43</v>
      </c>
      <c r="I21" s="129">
        <f t="shared" si="4"/>
        <v>100</v>
      </c>
      <c r="J21" s="129">
        <f t="shared" si="4"/>
        <v>100</v>
      </c>
      <c r="K21" s="129">
        <f t="shared" si="4"/>
        <v>100</v>
      </c>
      <c r="L21" s="129">
        <f t="shared" si="4"/>
        <v>100</v>
      </c>
      <c r="M21" s="129">
        <f t="shared" si="4"/>
        <v>100</v>
      </c>
      <c r="N21" s="129">
        <f t="shared" si="4"/>
        <v>100</v>
      </c>
      <c r="O21" s="124">
        <f t="shared" si="5"/>
        <v>1.0128692463917413</v>
      </c>
      <c r="P21" s="124">
        <f t="shared" si="5"/>
        <v>4.894377582225491</v>
      </c>
      <c r="Q21" s="124">
        <f t="shared" si="5"/>
        <v>-1.8645342312542426</v>
      </c>
      <c r="R21" s="124">
        <f t="shared" si="5"/>
        <v>0.8178111316182177</v>
      </c>
      <c r="S21" s="124">
        <f t="shared" si="5"/>
        <v>-8.124479637335153</v>
      </c>
    </row>
    <row r="22" spans="1:19" ht="15" customHeight="1">
      <c r="A22" s="336" t="s">
        <v>123</v>
      </c>
      <c r="B22" s="60" t="s">
        <v>98</v>
      </c>
      <c r="C22" s="257">
        <v>2620035</v>
      </c>
      <c r="D22" s="257">
        <v>2682513</v>
      </c>
      <c r="E22" s="257">
        <v>2737104</v>
      </c>
      <c r="F22" s="257">
        <v>2824240</v>
      </c>
      <c r="G22" s="255">
        <v>2879945</v>
      </c>
      <c r="H22" s="255">
        <v>2836637</v>
      </c>
      <c r="I22" s="119">
        <f aca="true" t="shared" si="6" ref="I22:N27">IF(C$27=0,0,C22/C$27*100)</f>
        <v>66.73050126416953</v>
      </c>
      <c r="J22" s="120">
        <f t="shared" si="6"/>
        <v>68.38018638576843</v>
      </c>
      <c r="K22" s="120">
        <f t="shared" si="6"/>
        <v>68.33937386833597</v>
      </c>
      <c r="L22" s="120">
        <f t="shared" si="6"/>
        <v>70.20779891649536</v>
      </c>
      <c r="M22" s="120">
        <f t="shared" si="6"/>
        <v>71.88235529031792</v>
      </c>
      <c r="N22" s="120">
        <f t="shared" si="6"/>
        <v>75.5036393844588</v>
      </c>
      <c r="O22" s="120">
        <f>IF(C22=0,IF(D22=0,0,100),(D22-C22)/ABS(C22)*100)</f>
        <v>2.384624632877042</v>
      </c>
      <c r="P22" s="120">
        <f>IF(D22=0,IF(E22=0,0,100),(E22-D22)/ABS(D22)*100)</f>
        <v>2.0350693547431082</v>
      </c>
      <c r="Q22" s="120">
        <f>IF(E22=0,IF(F22=0,0,100),(F22-E22)/ABS(E22)*100)</f>
        <v>3.1835107471254287</v>
      </c>
      <c r="R22" s="120">
        <f>IF(F22=0,IF(G22=0,0,100),(G22-F22)/ABS(F22)*100)</f>
        <v>1.9723890320935897</v>
      </c>
      <c r="S22" s="119">
        <f>IF(G22=0,IF(H22=0,0,100),(H22-G22)/ABS(G22)*100)</f>
        <v>-1.5037787179963507</v>
      </c>
    </row>
    <row r="23" spans="1:19" ht="15" customHeight="1">
      <c r="A23" s="334"/>
      <c r="B23" s="60" t="s">
        <v>116</v>
      </c>
      <c r="C23" s="257">
        <v>243432</v>
      </c>
      <c r="D23" s="257">
        <v>230992</v>
      </c>
      <c r="E23" s="257">
        <v>248080</v>
      </c>
      <c r="F23" s="257">
        <v>262079</v>
      </c>
      <c r="G23" s="255">
        <v>256290</v>
      </c>
      <c r="H23" s="255">
        <v>264014</v>
      </c>
      <c r="I23" s="120">
        <f t="shared" si="6"/>
        <v>6.200046710726887</v>
      </c>
      <c r="J23" s="120">
        <f t="shared" si="6"/>
        <v>5.888238384537716</v>
      </c>
      <c r="K23" s="120">
        <f t="shared" si="6"/>
        <v>6.194003541428017</v>
      </c>
      <c r="L23" s="120">
        <f t="shared" si="6"/>
        <v>6.5150234159406395</v>
      </c>
      <c r="M23" s="120">
        <f t="shared" si="6"/>
        <v>6.396903009382323</v>
      </c>
      <c r="N23" s="120">
        <f t="shared" si="6"/>
        <v>7.02734183064259</v>
      </c>
      <c r="O23" s="120">
        <f t="shared" si="5"/>
        <v>-5.110256663051694</v>
      </c>
      <c r="P23" s="120">
        <f t="shared" si="5"/>
        <v>7.397658793378126</v>
      </c>
      <c r="Q23" s="120">
        <f t="shared" si="5"/>
        <v>5.642937762012254</v>
      </c>
      <c r="R23" s="120">
        <f>IF(F23=0,IF(G23=0,0,100),(G23-F23)/ABS(F23)*100)</f>
        <v>-2.208875949618245</v>
      </c>
      <c r="S23" s="120">
        <f t="shared" si="5"/>
        <v>3.013773459752624</v>
      </c>
    </row>
    <row r="24" spans="1:19" ht="15" customHeight="1">
      <c r="A24" s="334"/>
      <c r="B24" s="60" t="s">
        <v>105</v>
      </c>
      <c r="C24" s="257">
        <v>1062826</v>
      </c>
      <c r="D24" s="257">
        <v>1009434</v>
      </c>
      <c r="E24" s="257">
        <v>1019979</v>
      </c>
      <c r="F24" s="257">
        <v>936367</v>
      </c>
      <c r="G24" s="255">
        <v>870236</v>
      </c>
      <c r="H24" s="255">
        <v>656303</v>
      </c>
      <c r="I24" s="120">
        <f t="shared" si="6"/>
        <v>27.06945202510358</v>
      </c>
      <c r="J24" s="120">
        <f t="shared" si="6"/>
        <v>25.73157522969386</v>
      </c>
      <c r="K24" s="120">
        <f t="shared" si="6"/>
        <v>25.466597622469394</v>
      </c>
      <c r="L24" s="120">
        <f t="shared" si="6"/>
        <v>23.27715280855806</v>
      </c>
      <c r="M24" s="120">
        <f t="shared" si="6"/>
        <v>21.720766659927566</v>
      </c>
      <c r="N24" s="120">
        <f t="shared" si="6"/>
        <v>17.46901878489862</v>
      </c>
      <c r="O24" s="120">
        <f>IF(C24=0,IF(D24=0,0,100),(D24-C24)/ABS(C24)*100)</f>
        <v>-5.023588056746824</v>
      </c>
      <c r="P24" s="120">
        <f t="shared" si="5"/>
        <v>1.0446448207609413</v>
      </c>
      <c r="Q24" s="120">
        <f t="shared" si="5"/>
        <v>-8.197423672448158</v>
      </c>
      <c r="R24" s="120">
        <f t="shared" si="5"/>
        <v>-7.0625086104059625</v>
      </c>
      <c r="S24" s="120">
        <f t="shared" si="5"/>
        <v>-24.583331418144045</v>
      </c>
    </row>
    <row r="25" spans="1:19" ht="15" customHeight="1">
      <c r="A25" s="334"/>
      <c r="B25" s="60" t="s">
        <v>117</v>
      </c>
      <c r="C25" s="257">
        <v>667535</v>
      </c>
      <c r="D25" s="257">
        <v>634223</v>
      </c>
      <c r="E25" s="257">
        <v>650108</v>
      </c>
      <c r="F25" s="257">
        <v>595014</v>
      </c>
      <c r="G25" s="255">
        <v>543152</v>
      </c>
      <c r="H25" s="255">
        <v>350872</v>
      </c>
      <c r="I25" s="120">
        <f t="shared" si="6"/>
        <v>17.001660344757767</v>
      </c>
      <c r="J25" s="120">
        <f t="shared" si="6"/>
        <v>16.16703700975213</v>
      </c>
      <c r="K25" s="120">
        <f t="shared" si="6"/>
        <v>16.231744817440685</v>
      </c>
      <c r="L25" s="120">
        <f t="shared" si="6"/>
        <v>14.791456556276936</v>
      </c>
      <c r="M25" s="120">
        <f t="shared" si="6"/>
        <v>13.556871759928315</v>
      </c>
      <c r="N25" s="120">
        <f t="shared" si="6"/>
        <v>9.339267928220575</v>
      </c>
      <c r="O25" s="120">
        <f>IF(C25=0,IF(D25=0,0,100),(D25-C25)/ABS(C25)*100)</f>
        <v>-4.990300134075367</v>
      </c>
      <c r="P25" s="120">
        <f t="shared" si="5"/>
        <v>2.504639535305405</v>
      </c>
      <c r="Q25" s="120">
        <f t="shared" si="5"/>
        <v>-8.474591913958912</v>
      </c>
      <c r="R25" s="120">
        <f t="shared" si="5"/>
        <v>-8.716097436362842</v>
      </c>
      <c r="S25" s="120">
        <f>IF(G25=0,IF(H25=0,0,100),(H25-G25)/ABS(G25)*100)</f>
        <v>-35.400771791321766</v>
      </c>
    </row>
    <row r="26" spans="1:19" ht="15" customHeight="1">
      <c r="A26" s="334"/>
      <c r="B26" s="121" t="s">
        <v>118</v>
      </c>
      <c r="C26" s="257">
        <v>362977</v>
      </c>
      <c r="D26" s="257">
        <v>347260</v>
      </c>
      <c r="E26" s="257">
        <v>341537</v>
      </c>
      <c r="F26" s="257">
        <v>316114</v>
      </c>
      <c r="G26" s="255">
        <v>308388</v>
      </c>
      <c r="H26" s="255">
        <v>289075</v>
      </c>
      <c r="I26" s="122">
        <f t="shared" si="6"/>
        <v>9.244776179464957</v>
      </c>
      <c r="J26" s="122">
        <f t="shared" si="6"/>
        <v>8.852036700035356</v>
      </c>
      <c r="K26" s="122">
        <f t="shared" si="6"/>
        <v>8.527416105807403</v>
      </c>
      <c r="L26" s="122">
        <f t="shared" si="6"/>
        <v>7.858279801535641</v>
      </c>
      <c r="M26" s="122">
        <f t="shared" si="6"/>
        <v>7.697249698612494</v>
      </c>
      <c r="N26" s="122">
        <f t="shared" si="6"/>
        <v>7.6943981746915195</v>
      </c>
      <c r="O26" s="122">
        <f>IF(C26=0,IF(D26=0,0,100),(D26-C26)/ABS(C26)*100)</f>
        <v>-4.330026420406803</v>
      </c>
      <c r="P26" s="122">
        <f t="shared" si="5"/>
        <v>-1.6480446927374302</v>
      </c>
      <c r="Q26" s="122">
        <f t="shared" si="5"/>
        <v>-7.443703024855286</v>
      </c>
      <c r="R26" s="122">
        <f t="shared" si="5"/>
        <v>-2.4440549928190465</v>
      </c>
      <c r="S26" s="122">
        <f t="shared" si="5"/>
        <v>-6.2625653397667875</v>
      </c>
    </row>
    <row r="27" spans="1:19" ht="15" customHeight="1">
      <c r="A27" s="335"/>
      <c r="B27" s="123" t="s">
        <v>52</v>
      </c>
      <c r="C27" s="256">
        <v>3926293</v>
      </c>
      <c r="D27" s="256">
        <v>3922939</v>
      </c>
      <c r="E27" s="256">
        <v>4005164</v>
      </c>
      <c r="F27" s="256">
        <v>4022687</v>
      </c>
      <c r="G27" s="256">
        <v>4006470</v>
      </c>
      <c r="H27" s="256">
        <v>3756954</v>
      </c>
      <c r="I27" s="129">
        <f t="shared" si="6"/>
        <v>100</v>
      </c>
      <c r="J27" s="124">
        <f t="shared" si="6"/>
        <v>100</v>
      </c>
      <c r="K27" s="124">
        <f t="shared" si="6"/>
        <v>100</v>
      </c>
      <c r="L27" s="124">
        <f t="shared" si="6"/>
        <v>100</v>
      </c>
      <c r="M27" s="124">
        <f t="shared" si="6"/>
        <v>100</v>
      </c>
      <c r="N27" s="124">
        <f t="shared" si="6"/>
        <v>100</v>
      </c>
      <c r="O27" s="124">
        <f>IF(C27=0,IF(D27=0,0,100),(D27-C27)/ABS(C27)*100)</f>
        <v>-0.08542408831944025</v>
      </c>
      <c r="P27" s="124">
        <f t="shared" si="5"/>
        <v>2.0960050615112804</v>
      </c>
      <c r="Q27" s="124">
        <f t="shared" si="5"/>
        <v>0.4375101743648949</v>
      </c>
      <c r="R27" s="124">
        <f t="shared" si="5"/>
        <v>-0.4031384992170656</v>
      </c>
      <c r="S27" s="124">
        <f>IF(G27=0,IF(H27=0,0,100),(H27-G27)/ABS(G27)*100)</f>
        <v>-6.227826490651371</v>
      </c>
    </row>
    <row r="29" ht="13.5">
      <c r="A29" s="106"/>
    </row>
    <row r="30" ht="13.5">
      <c r="A30" s="29" t="s">
        <v>124</v>
      </c>
    </row>
  </sheetData>
  <sheetProtection/>
  <mergeCells count="11">
    <mergeCell ref="C14:H14"/>
    <mergeCell ref="I14:N14"/>
    <mergeCell ref="O14:S14"/>
    <mergeCell ref="A16:A21"/>
    <mergeCell ref="A22:A27"/>
    <mergeCell ref="A4:B5"/>
    <mergeCell ref="C4:H4"/>
    <mergeCell ref="I4:N4"/>
    <mergeCell ref="O4:S4"/>
    <mergeCell ref="A6:A11"/>
    <mergeCell ref="A14:B15"/>
  </mergeCells>
  <printOptions/>
  <pageMargins left="0.984251968503937" right="0.984251968503937" top="0.984251968503937" bottom="0.984251968503937" header="0.5118110236220472" footer="0.5118110236220472"/>
  <pageSetup blackAndWhite="1"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a</cp:lastModifiedBy>
  <cp:lastPrinted>2023-07-12T23:54:13Z</cp:lastPrinted>
  <dcterms:created xsi:type="dcterms:W3CDTF">2004-05-26T04:20:30Z</dcterms:created>
  <dcterms:modified xsi:type="dcterms:W3CDTF">2023-08-01T05:09:50Z</dcterms:modified>
  <cp:category/>
  <cp:version/>
  <cp:contentType/>
  <cp:contentStatus/>
</cp:coreProperties>
</file>